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95" windowWidth="14220" windowHeight="9030" tabRatio="845"/>
  </bookViews>
  <sheets>
    <sheet name="Krajský přebor jaro+podzim" sheetId="15" r:id="rId1"/>
  </sheets>
  <definedNames>
    <definedName name="_xlnm._FilterDatabase" localSheetId="0" hidden="1">'Krajský přebor jaro+podzim'!$A$5:$AG$33</definedName>
  </definedNames>
  <calcPr calcId="125725"/>
</workbook>
</file>

<file path=xl/calcChain.xml><?xml version="1.0" encoding="utf-8"?>
<calcChain xmlns="http://schemas.openxmlformats.org/spreadsheetml/2006/main">
  <c r="X39" i="15"/>
  <c r="S39"/>
  <c r="J39"/>
  <c r="E39"/>
  <c r="AH7"/>
  <c r="AH8"/>
  <c r="AH9"/>
  <c r="AH10"/>
  <c r="AH11"/>
  <c r="AH12"/>
  <c r="AH13"/>
  <c r="AH14"/>
  <c r="AH15"/>
  <c r="AH16"/>
  <c r="AH17"/>
  <c r="AH18"/>
  <c r="AH19"/>
  <c r="AH20"/>
  <c r="AH21"/>
  <c r="AH22"/>
  <c r="AH23"/>
  <c r="AH24"/>
  <c r="AH25"/>
  <c r="AH26"/>
  <c r="AH27"/>
  <c r="AH28"/>
  <c r="AH29"/>
  <c r="AH30"/>
  <c r="AH31"/>
  <c r="AH32"/>
  <c r="AH33"/>
  <c r="AH34"/>
  <c r="AH35"/>
  <c r="AH36"/>
  <c r="AH37"/>
  <c r="AH38"/>
  <c r="AH6"/>
  <c r="M27"/>
  <c r="AA8"/>
  <c r="AB27"/>
  <c r="AE27" s="1"/>
  <c r="AB31"/>
  <c r="AE31"/>
  <c r="AB32"/>
  <c r="AE32"/>
  <c r="AB35"/>
  <c r="AB38"/>
  <c r="AE38" s="1"/>
  <c r="AA27"/>
  <c r="AA31"/>
  <c r="AF31" s="1"/>
  <c r="AA32"/>
  <c r="AF32" s="1"/>
  <c r="AA35"/>
  <c r="AF35" s="1"/>
  <c r="AA38"/>
  <c r="AF38" s="1"/>
  <c r="AE35"/>
  <c r="M34"/>
  <c r="N34"/>
  <c r="AA34"/>
  <c r="AB34"/>
  <c r="K8"/>
  <c r="M8"/>
  <c r="N8"/>
  <c r="AF8"/>
  <c r="AB8"/>
  <c r="K7"/>
  <c r="M7"/>
  <c r="N7"/>
  <c r="AA7"/>
  <c r="AB7"/>
  <c r="AE7" s="1"/>
  <c r="M10"/>
  <c r="N10"/>
  <c r="AA10"/>
  <c r="AB10"/>
  <c r="AE10" s="1"/>
  <c r="M6"/>
  <c r="N6"/>
  <c r="AA6"/>
  <c r="AB6"/>
  <c r="AE6" s="1"/>
  <c r="M9"/>
  <c r="N9"/>
  <c r="AA9"/>
  <c r="AB9"/>
  <c r="AE9" s="1"/>
  <c r="K22"/>
  <c r="M22"/>
  <c r="N22"/>
  <c r="AA22"/>
  <c r="AF22" s="1"/>
  <c r="AE22"/>
  <c r="K12"/>
  <c r="M12"/>
  <c r="N12"/>
  <c r="AA12"/>
  <c r="AB12"/>
  <c r="AE12" s="1"/>
  <c r="M23"/>
  <c r="N23"/>
  <c r="AA23"/>
  <c r="AF23" s="1"/>
  <c r="AE23"/>
  <c r="K13"/>
  <c r="M13"/>
  <c r="N13"/>
  <c r="AA13"/>
  <c r="AB13"/>
  <c r="AE13" s="1"/>
  <c r="M11"/>
  <c r="N11"/>
  <c r="AA11"/>
  <c r="AB11"/>
  <c r="AE11" s="1"/>
  <c r="K19"/>
  <c r="M19"/>
  <c r="N19"/>
  <c r="AA19"/>
  <c r="AF19" s="1"/>
  <c r="AB19"/>
  <c r="AE19" s="1"/>
  <c r="M14"/>
  <c r="N14"/>
  <c r="AA14"/>
  <c r="AF14" s="1"/>
  <c r="AB14"/>
  <c r="M24"/>
  <c r="N24"/>
  <c r="AA24"/>
  <c r="AB24"/>
  <c r="AE24" s="1"/>
  <c r="M29"/>
  <c r="N29"/>
  <c r="AA29"/>
  <c r="AF29" s="1"/>
  <c r="AE29"/>
  <c r="K30"/>
  <c r="M30"/>
  <c r="N30"/>
  <c r="AE30" s="1"/>
  <c r="AA30"/>
  <c r="AF30" s="1"/>
  <c r="K18"/>
  <c r="M18"/>
  <c r="N18"/>
  <c r="AA18"/>
  <c r="AF18" s="1"/>
  <c r="AB18"/>
  <c r="AE18" s="1"/>
  <c r="M20"/>
  <c r="N20"/>
  <c r="AA20"/>
  <c r="AF20" s="1"/>
  <c r="AB20"/>
  <c r="AE20" s="1"/>
  <c r="M33"/>
  <c r="N33"/>
  <c r="AA33"/>
  <c r="AF33" s="1"/>
  <c r="AE33"/>
  <c r="K15"/>
  <c r="M15"/>
  <c r="N15"/>
  <c r="AA15"/>
  <c r="AF15" s="1"/>
  <c r="AB15"/>
  <c r="AE15" s="1"/>
  <c r="M21"/>
  <c r="N21"/>
  <c r="AA21"/>
  <c r="AB21"/>
  <c r="AE21" s="1"/>
  <c r="K17"/>
  <c r="M17"/>
  <c r="N17"/>
  <c r="AF17"/>
  <c r="AB17"/>
  <c r="AE17"/>
  <c r="M26"/>
  <c r="N26"/>
  <c r="AA26"/>
  <c r="AF26"/>
  <c r="AB26"/>
  <c r="AE26"/>
  <c r="K16"/>
  <c r="M16"/>
  <c r="N16"/>
  <c r="AA16"/>
  <c r="AB16"/>
  <c r="M25"/>
  <c r="N25"/>
  <c r="AA25"/>
  <c r="AB25"/>
  <c r="AE25" s="1"/>
  <c r="M36"/>
  <c r="N36"/>
  <c r="AA36"/>
  <c r="AF36" s="1"/>
  <c r="AB36"/>
  <c r="AE36" s="1"/>
  <c r="M37"/>
  <c r="N37"/>
  <c r="AA37"/>
  <c r="AF37" s="1"/>
  <c r="AB37"/>
  <c r="AE37" s="1"/>
  <c r="M28"/>
  <c r="N28"/>
  <c r="AA28"/>
  <c r="AB28"/>
  <c r="AE28" s="1"/>
  <c r="AE34"/>
  <c r="AF24" l="1"/>
  <c r="AE8"/>
  <c r="AF25"/>
  <c r="AE14"/>
  <c r="AF11"/>
  <c r="AF13"/>
  <c r="AG39"/>
  <c r="AF28"/>
  <c r="AF16"/>
  <c r="AF34"/>
  <c r="AE16"/>
  <c r="AF21"/>
  <c r="AF12"/>
  <c r="AF9"/>
  <c r="AF6"/>
  <c r="AF10"/>
  <c r="AF7"/>
  <c r="AF27"/>
</calcChain>
</file>

<file path=xl/sharedStrings.xml><?xml version="1.0" encoding="utf-8"?>
<sst xmlns="http://schemas.openxmlformats.org/spreadsheetml/2006/main" count="294" uniqueCount="100">
  <si>
    <t>Závodník</t>
  </si>
  <si>
    <t>Los-číslo</t>
  </si>
  <si>
    <t>Počet ryb</t>
  </si>
  <si>
    <t>Výsledková listina:</t>
  </si>
  <si>
    <t>Pořadatel:</t>
  </si>
  <si>
    <t>Konáno dne:</t>
  </si>
  <si>
    <t>Hlavní rozhodčí:</t>
  </si>
  <si>
    <t>Garant závodu:</t>
  </si>
  <si>
    <t>Sektor</t>
  </si>
  <si>
    <t>Bodů celkem 
1.závod 
(milimetrů)</t>
  </si>
  <si>
    <t>Bodů celkem 
2.závod 
(milimetrů)</t>
  </si>
  <si>
    <t>Bodů celkem 
3.závod 
(milimetrů)</t>
  </si>
  <si>
    <t>Bodů celkem 
4.závod 
(milimetrů)</t>
  </si>
  <si>
    <t>Pořadí
jednotlivci</t>
  </si>
  <si>
    <t>Pořadí 
jednotlivci</t>
  </si>
  <si>
    <t>Pořadí
jednotlivci
(kraj)</t>
  </si>
  <si>
    <t>Součet um.
jednotlivci</t>
  </si>
  <si>
    <t>Součet bodů (milimetrů)
(1.+2.+3.+4.z.)</t>
  </si>
  <si>
    <t>Body do žebříčku</t>
  </si>
  <si>
    <t>Součet bodů 1.závod</t>
  </si>
  <si>
    <t>Součet bodů 2.závod</t>
  </si>
  <si>
    <t xml:space="preserve">Pořadí 1.závod </t>
  </si>
  <si>
    <t>Závod č.1/1</t>
  </si>
  <si>
    <t>Závod č.1/2</t>
  </si>
  <si>
    <t>Závod č.2/1</t>
  </si>
  <si>
    <t>Závod č.2/2</t>
  </si>
  <si>
    <t>Součet umístění 1.závod</t>
  </si>
  <si>
    <t>celkem 1.závod</t>
  </si>
  <si>
    <t>celkem 2.závod</t>
  </si>
  <si>
    <t>Jednotlivci celkem - kraj</t>
  </si>
  <si>
    <t>Součet umístění 2.závod</t>
  </si>
  <si>
    <t xml:space="preserve">Pořadí 2.závod </t>
  </si>
  <si>
    <t>Josef Prokop ml.</t>
  </si>
  <si>
    <t>Mladá Boleslav</t>
  </si>
  <si>
    <t>Český Šternberk</t>
  </si>
  <si>
    <t>Krejča Tomáš</t>
  </si>
  <si>
    <t>Vlašim</t>
  </si>
  <si>
    <t>Truhlář Patrik</t>
  </si>
  <si>
    <t>Truhlář Aleš</t>
  </si>
  <si>
    <t>Hlaváč Oto</t>
  </si>
  <si>
    <t>Holeček Petr</t>
  </si>
  <si>
    <t>Štorc Ladislav</t>
  </si>
  <si>
    <t>Poděbrady</t>
  </si>
  <si>
    <t>Svoboda Martin</t>
  </si>
  <si>
    <t>Dušek Ondřej</t>
  </si>
  <si>
    <t>MO</t>
  </si>
  <si>
    <t>Špáda Jiří</t>
  </si>
  <si>
    <t>Šimota Jiří</t>
  </si>
  <si>
    <t>Hoffmannová Hana</t>
  </si>
  <si>
    <t>Křivoklát</t>
  </si>
  <si>
    <t>Prokop Josef st.</t>
  </si>
  <si>
    <t>Prokop Josef ml.</t>
  </si>
  <si>
    <t>Bělá pod Bezdězem</t>
  </si>
  <si>
    <t>Filko Jan</t>
  </si>
  <si>
    <t>Pacholátko Richard</t>
  </si>
  <si>
    <t>Nové Strašecí</t>
  </si>
  <si>
    <t>Lukeš Václav</t>
  </si>
  <si>
    <t>Pánek Jan</t>
  </si>
  <si>
    <t>Pánek Pavel</t>
  </si>
  <si>
    <t>Soutice</t>
  </si>
  <si>
    <t>Kozák Roman</t>
  </si>
  <si>
    <t>Brůna Martin</t>
  </si>
  <si>
    <t>Vojtíšek David</t>
  </si>
  <si>
    <t>Kubín Lukáš</t>
  </si>
  <si>
    <t>Říčany</t>
  </si>
  <si>
    <t>Havel Ondřej</t>
  </si>
  <si>
    <t>Procházka David</t>
  </si>
  <si>
    <t>Plaňany</t>
  </si>
  <si>
    <t>Sázava</t>
  </si>
  <si>
    <t>Degtjarev Sergej</t>
  </si>
  <si>
    <t>Polák Josef</t>
  </si>
  <si>
    <t>Franče Pavel</t>
  </si>
  <si>
    <t>B</t>
  </si>
  <si>
    <t>ZÍma Marek</t>
  </si>
  <si>
    <t>A</t>
  </si>
  <si>
    <t>6</t>
  </si>
  <si>
    <t>Krajský přebor - přívlač - SÚS</t>
  </si>
  <si>
    <t>14</t>
  </si>
  <si>
    <t>5</t>
  </si>
  <si>
    <t>8</t>
  </si>
  <si>
    <t>1</t>
  </si>
  <si>
    <t>7</t>
  </si>
  <si>
    <t>3</t>
  </si>
  <si>
    <t>13</t>
  </si>
  <si>
    <t>10</t>
  </si>
  <si>
    <t>11</t>
  </si>
  <si>
    <t>2</t>
  </si>
  <si>
    <t>12</t>
  </si>
  <si>
    <t>9</t>
  </si>
  <si>
    <t>4</t>
  </si>
  <si>
    <t>Bakov nad Jizerou</t>
  </si>
  <si>
    <t>Březnice</t>
  </si>
  <si>
    <t>Frélich Karel</t>
  </si>
  <si>
    <t>Wachtl Hynek</t>
  </si>
  <si>
    <t>Hofman Zdeněk</t>
  </si>
  <si>
    <t>Nass Julius</t>
  </si>
  <si>
    <t>Braunstein Jiří</t>
  </si>
  <si>
    <t>MO Vlašim a MO Soutice</t>
  </si>
  <si>
    <t>4.7. a 1.8.2015</t>
  </si>
  <si>
    <t>Aleš Truhlař a Václav Seidl</t>
  </si>
</sst>
</file>

<file path=xl/styles.xml><?xml version="1.0" encoding="utf-8"?>
<styleSheet xmlns="http://schemas.openxmlformats.org/spreadsheetml/2006/main">
  <fonts count="25">
    <font>
      <sz val="10"/>
      <name val="Arial"/>
      <charset val="238"/>
    </font>
    <font>
      <sz val="7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3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13"/>
      <name val="Arial"/>
      <family val="2"/>
      <charset val="238"/>
    </font>
    <font>
      <b/>
      <sz val="7"/>
      <name val="Arial"/>
      <family val="2"/>
      <charset val="238"/>
    </font>
    <font>
      <b/>
      <sz val="8"/>
      <name val="Arial"/>
      <family val="2"/>
      <charset val="238"/>
    </font>
    <font>
      <b/>
      <sz val="1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/>
    <xf numFmtId="0" fontId="10" fillId="0" borderId="0" xfId="0" applyFont="1" applyAlignment="1">
      <alignment horizontal="right"/>
    </xf>
    <xf numFmtId="0" fontId="11" fillId="0" borderId="0" xfId="0" applyFont="1"/>
    <xf numFmtId="0" fontId="10" fillId="0" borderId="0" xfId="0" applyFont="1" applyAlignment="1">
      <alignment horizontal="center"/>
    </xf>
    <xf numFmtId="0" fontId="9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 horizontal="left"/>
    </xf>
    <xf numFmtId="14" fontId="3" fillId="2" borderId="0" xfId="0" applyNumberFormat="1" applyFont="1" applyFill="1" applyAlignment="1">
      <alignment horizontal="left"/>
    </xf>
    <xf numFmtId="0" fontId="0" fillId="0" borderId="0" xfId="0" applyAlignment="1">
      <alignment vertical="center"/>
    </xf>
    <xf numFmtId="0" fontId="11" fillId="0" borderId="1" xfId="0" applyNumberFormat="1" applyFont="1" applyBorder="1" applyAlignment="1" applyProtection="1">
      <alignment horizontal="center" vertical="center"/>
      <protection locked="0"/>
    </xf>
    <xf numFmtId="49" fontId="11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11" fillId="0" borderId="2" xfId="0" applyNumberFormat="1" applyFont="1" applyBorder="1" applyAlignment="1" applyProtection="1">
      <alignment horizontal="center" vertical="center"/>
      <protection locked="0"/>
    </xf>
    <xf numFmtId="49" fontId="11" fillId="0" borderId="2" xfId="0" applyNumberFormat="1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16" fillId="3" borderId="3" xfId="0" applyFont="1" applyFill="1" applyBorder="1" applyAlignment="1" applyProtection="1">
      <alignment horizontal="center" vertical="center"/>
      <protection locked="0"/>
    </xf>
    <xf numFmtId="0" fontId="16" fillId="3" borderId="4" xfId="0" applyFont="1" applyFill="1" applyBorder="1" applyAlignment="1" applyProtection="1">
      <alignment horizontal="center" vertical="center"/>
      <protection locked="0"/>
    </xf>
    <xf numFmtId="0" fontId="11" fillId="0" borderId="3" xfId="0" applyNumberFormat="1" applyFont="1" applyBorder="1" applyAlignment="1" applyProtection="1">
      <alignment horizontal="center" vertical="center"/>
      <protection locked="0"/>
    </xf>
    <xf numFmtId="0" fontId="11" fillId="0" borderId="4" xfId="0" applyNumberFormat="1" applyFont="1" applyBorder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0" fontId="16" fillId="4" borderId="2" xfId="0" applyFont="1" applyFill="1" applyBorder="1" applyAlignment="1" applyProtection="1">
      <alignment horizontal="center" vertical="center"/>
      <protection locked="0"/>
    </xf>
    <xf numFmtId="0" fontId="16" fillId="4" borderId="1" xfId="0" applyFont="1" applyFill="1" applyBorder="1" applyAlignment="1" applyProtection="1">
      <alignment horizontal="center" vertical="center"/>
      <protection locked="0"/>
    </xf>
    <xf numFmtId="0" fontId="8" fillId="5" borderId="5" xfId="0" applyFont="1" applyFill="1" applyBorder="1" applyAlignment="1" applyProtection="1">
      <alignment horizontal="center" vertical="center"/>
      <protection locked="0"/>
    </xf>
    <xf numFmtId="0" fontId="8" fillId="5" borderId="6" xfId="0" applyFont="1" applyFill="1" applyBorder="1" applyAlignment="1" applyProtection="1">
      <alignment horizontal="center" vertical="center"/>
      <protection locked="0"/>
    </xf>
    <xf numFmtId="0" fontId="16" fillId="5" borderId="6" xfId="0" applyFont="1" applyFill="1" applyBorder="1" applyAlignment="1" applyProtection="1">
      <alignment horizontal="center" vertical="center"/>
      <protection locked="0"/>
    </xf>
    <xf numFmtId="0" fontId="18" fillId="6" borderId="2" xfId="0" applyFont="1" applyFill="1" applyBorder="1" applyAlignment="1" applyProtection="1">
      <alignment horizontal="center" vertical="center"/>
      <protection locked="0"/>
    </xf>
    <xf numFmtId="0" fontId="18" fillId="6" borderId="1" xfId="0" applyFont="1" applyFill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>
      <alignment vertical="center"/>
    </xf>
    <xf numFmtId="0" fontId="14" fillId="4" borderId="8" xfId="0" applyFont="1" applyFill="1" applyBorder="1" applyAlignment="1">
      <alignment horizontal="left" vertical="center"/>
    </xf>
    <xf numFmtId="0" fontId="17" fillId="4" borderId="9" xfId="0" applyFont="1" applyFill="1" applyBorder="1" applyAlignment="1">
      <alignment horizontal="left" vertical="center"/>
    </xf>
    <xf numFmtId="0" fontId="14" fillId="4" borderId="9" xfId="0" applyFont="1" applyFill="1" applyBorder="1" applyAlignment="1">
      <alignment horizontal="left" vertical="center"/>
    </xf>
    <xf numFmtId="0" fontId="14" fillId="4" borderId="10" xfId="0" applyFont="1" applyFill="1" applyBorder="1" applyAlignment="1">
      <alignment horizontal="left" vertical="center"/>
    </xf>
    <xf numFmtId="0" fontId="6" fillId="4" borderId="9" xfId="0" applyFont="1" applyFill="1" applyBorder="1" applyAlignment="1">
      <alignment horizontal="left" vertical="center"/>
    </xf>
    <xf numFmtId="0" fontId="18" fillId="4" borderId="8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6" fillId="4" borderId="11" xfId="0" applyFont="1" applyFill="1" applyBorder="1" applyAlignment="1">
      <alignment horizontal="center" vertical="center"/>
    </xf>
    <xf numFmtId="49" fontId="11" fillId="0" borderId="3" xfId="0" applyNumberFormat="1" applyFont="1" applyBorder="1" applyAlignment="1" applyProtection="1">
      <alignment horizontal="center" vertical="center"/>
      <protection locked="0"/>
    </xf>
    <xf numFmtId="49" fontId="11" fillId="0" borderId="4" xfId="0" applyNumberFormat="1" applyFont="1" applyBorder="1" applyAlignment="1" applyProtection="1">
      <alignment horizontal="center" vertical="center"/>
      <protection locked="0"/>
    </xf>
    <xf numFmtId="0" fontId="20" fillId="0" borderId="4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1" fillId="0" borderId="0" xfId="0" applyFont="1" applyFill="1" applyAlignment="1">
      <alignment horizontal="left"/>
    </xf>
    <xf numFmtId="0" fontId="22" fillId="0" borderId="0" xfId="0" applyFont="1" applyAlignment="1">
      <alignment horizontal="center"/>
    </xf>
    <xf numFmtId="0" fontId="18" fillId="4" borderId="10" xfId="0" applyFont="1" applyFill="1" applyBorder="1" applyAlignment="1">
      <alignment horizontal="left" vertical="center"/>
    </xf>
    <xf numFmtId="0" fontId="23" fillId="5" borderId="12" xfId="0" applyFont="1" applyFill="1" applyBorder="1" applyAlignment="1">
      <alignment horizontal="center" textRotation="90" wrapText="1"/>
    </xf>
    <xf numFmtId="0" fontId="16" fillId="5" borderId="5" xfId="0" applyFont="1" applyFill="1" applyBorder="1" applyAlignment="1" applyProtection="1">
      <alignment horizontal="center" vertical="center"/>
      <protection locked="0"/>
    </xf>
    <xf numFmtId="0" fontId="16" fillId="5" borderId="6" xfId="0" applyFont="1" applyFill="1" applyBorder="1" applyAlignment="1">
      <alignment horizontal="center" vertical="center"/>
    </xf>
    <xf numFmtId="0" fontId="18" fillId="0" borderId="0" xfId="0" applyFont="1"/>
    <xf numFmtId="1" fontId="22" fillId="0" borderId="0" xfId="0" applyNumberFormat="1" applyFont="1" applyAlignment="1">
      <alignment horizontal="center"/>
    </xf>
    <xf numFmtId="1" fontId="18" fillId="4" borderId="9" xfId="0" applyNumberFormat="1" applyFont="1" applyFill="1" applyBorder="1" applyAlignment="1">
      <alignment horizontal="left" vertical="center"/>
    </xf>
    <xf numFmtId="1" fontId="23" fillId="5" borderId="13" xfId="0" applyNumberFormat="1" applyFont="1" applyFill="1" applyBorder="1" applyAlignment="1">
      <alignment horizontal="center" textRotation="90" wrapText="1"/>
    </xf>
    <xf numFmtId="1" fontId="16" fillId="5" borderId="14" xfId="0" applyNumberFormat="1" applyFont="1" applyFill="1" applyBorder="1" applyAlignment="1" applyProtection="1">
      <alignment horizontal="center" vertical="center"/>
      <protection locked="0"/>
    </xf>
    <xf numFmtId="1" fontId="16" fillId="5" borderId="15" xfId="0" applyNumberFormat="1" applyFont="1" applyFill="1" applyBorder="1" applyAlignment="1" applyProtection="1">
      <alignment horizontal="center" vertical="center"/>
      <protection locked="0"/>
    </xf>
    <xf numFmtId="1" fontId="18" fillId="0" borderId="0" xfId="0" applyNumberFormat="1" applyFont="1"/>
    <xf numFmtId="1" fontId="18" fillId="4" borderId="8" xfId="0" applyNumberFormat="1" applyFont="1" applyFill="1" applyBorder="1" applyAlignment="1">
      <alignment horizontal="left" vertical="center"/>
    </xf>
    <xf numFmtId="1" fontId="23" fillId="3" borderId="16" xfId="0" applyNumberFormat="1" applyFont="1" applyFill="1" applyBorder="1" applyAlignment="1">
      <alignment horizontal="center" textRotation="90" wrapText="1"/>
    </xf>
    <xf numFmtId="1" fontId="23" fillId="4" borderId="13" xfId="0" applyNumberFormat="1" applyFont="1" applyFill="1" applyBorder="1" applyAlignment="1">
      <alignment horizontal="center" textRotation="90" wrapText="1"/>
    </xf>
    <xf numFmtId="1" fontId="23" fillId="6" borderId="13" xfId="0" applyNumberFormat="1" applyFont="1" applyFill="1" applyBorder="1" applyAlignment="1">
      <alignment horizontal="center" textRotation="90" wrapText="1"/>
    </xf>
    <xf numFmtId="1" fontId="16" fillId="7" borderId="3" xfId="0" applyNumberFormat="1" applyFont="1" applyFill="1" applyBorder="1" applyAlignment="1" applyProtection="1">
      <alignment horizontal="center" vertical="center"/>
      <protection locked="0"/>
    </xf>
    <xf numFmtId="1" fontId="16" fillId="4" borderId="2" xfId="0" applyNumberFormat="1" applyFont="1" applyFill="1" applyBorder="1" applyAlignment="1" applyProtection="1">
      <alignment horizontal="center" vertical="center"/>
      <protection locked="0"/>
    </xf>
    <xf numFmtId="1" fontId="16" fillId="0" borderId="17" xfId="0" applyNumberFormat="1" applyFont="1" applyFill="1" applyBorder="1" applyAlignment="1" applyProtection="1">
      <alignment horizontal="center" vertical="center"/>
      <protection locked="0"/>
    </xf>
    <xf numFmtId="1" fontId="18" fillId="6" borderId="1" xfId="0" applyNumberFormat="1" applyFont="1" applyFill="1" applyBorder="1" applyAlignment="1" applyProtection="1">
      <alignment horizontal="center" vertical="center"/>
      <protection locked="0"/>
    </xf>
    <xf numFmtId="1" fontId="16" fillId="0" borderId="18" xfId="0" applyNumberFormat="1" applyFont="1" applyFill="1" applyBorder="1" applyAlignment="1" applyProtection="1">
      <alignment horizontal="center" vertical="center"/>
      <protection locked="0"/>
    </xf>
    <xf numFmtId="0" fontId="23" fillId="0" borderId="19" xfId="0" applyFont="1" applyBorder="1" applyAlignment="1">
      <alignment horizontal="center" textRotation="90"/>
    </xf>
    <xf numFmtId="0" fontId="23" fillId="0" borderId="20" xfId="0" applyFont="1" applyBorder="1" applyAlignment="1">
      <alignment horizontal="center" textRotation="90"/>
    </xf>
    <xf numFmtId="0" fontId="23" fillId="0" borderId="20" xfId="0" applyFont="1" applyBorder="1" applyAlignment="1">
      <alignment horizontal="center" textRotation="90" wrapText="1"/>
    </xf>
    <xf numFmtId="0" fontId="23" fillId="0" borderId="21" xfId="0" applyFont="1" applyBorder="1" applyAlignment="1">
      <alignment horizontal="center" textRotation="90"/>
    </xf>
    <xf numFmtId="1" fontId="23" fillId="3" borderId="13" xfId="0" applyNumberFormat="1" applyFont="1" applyFill="1" applyBorder="1" applyAlignment="1">
      <alignment horizontal="center" textRotation="90" wrapText="1"/>
    </xf>
    <xf numFmtId="1" fontId="23" fillId="4" borderId="20" xfId="0" applyNumberFormat="1" applyFont="1" applyFill="1" applyBorder="1" applyAlignment="1">
      <alignment horizontal="center" textRotation="90" wrapText="1"/>
    </xf>
    <xf numFmtId="0" fontId="23" fillId="6" borderId="20" xfId="0" applyFont="1" applyFill="1" applyBorder="1" applyAlignment="1">
      <alignment horizontal="center" textRotation="90" wrapText="1"/>
    </xf>
    <xf numFmtId="0" fontId="23" fillId="0" borderId="12" xfId="0" applyFont="1" applyFill="1" applyBorder="1" applyAlignment="1">
      <alignment horizontal="center" textRotation="90" wrapText="1"/>
    </xf>
    <xf numFmtId="0" fontId="23" fillId="0" borderId="19" xfId="0" applyFont="1" applyFill="1" applyBorder="1" applyAlignment="1">
      <alignment horizontal="center" textRotation="90" wrapText="1"/>
    </xf>
    <xf numFmtId="0" fontId="23" fillId="0" borderId="20" xfId="0" applyFont="1" applyFill="1" applyBorder="1" applyAlignment="1">
      <alignment horizontal="center" textRotation="90" wrapText="1"/>
    </xf>
    <xf numFmtId="0" fontId="23" fillId="7" borderId="22" xfId="0" applyFont="1" applyFill="1" applyBorder="1" applyAlignment="1">
      <alignment horizontal="center" textRotation="90" wrapText="1"/>
    </xf>
    <xf numFmtId="1" fontId="18" fillId="4" borderId="10" xfId="0" applyNumberFormat="1" applyFont="1" applyFill="1" applyBorder="1" applyAlignment="1">
      <alignment horizontal="left" vertical="center"/>
    </xf>
    <xf numFmtId="1" fontId="23" fillId="0" borderId="23" xfId="0" applyNumberFormat="1" applyFont="1" applyFill="1" applyBorder="1" applyAlignment="1">
      <alignment horizontal="center" textRotation="90" wrapText="1"/>
    </xf>
    <xf numFmtId="0" fontId="23" fillId="0" borderId="24" xfId="0" applyFont="1" applyBorder="1" applyAlignment="1">
      <alignment horizontal="center" textRotation="90"/>
    </xf>
    <xf numFmtId="0" fontId="5" fillId="4" borderId="25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left" vertical="center"/>
    </xf>
    <xf numFmtId="0" fontId="15" fillId="0" borderId="5" xfId="0" applyFont="1" applyFill="1" applyBorder="1" applyAlignment="1" applyProtection="1">
      <alignment horizontal="left" vertical="center"/>
      <protection locked="0"/>
    </xf>
    <xf numFmtId="0" fontId="15" fillId="0" borderId="1" xfId="0" applyFont="1" applyFill="1" applyBorder="1" applyAlignment="1">
      <alignment horizontal="left" vertical="center"/>
    </xf>
    <xf numFmtId="0" fontId="15" fillId="0" borderId="6" xfId="0" applyFont="1" applyFill="1" applyBorder="1" applyAlignment="1" applyProtection="1">
      <alignment horizontal="left" vertical="center"/>
      <protection locked="0"/>
    </xf>
    <xf numFmtId="0" fontId="15" fillId="0" borderId="26" xfId="0" applyFont="1" applyFill="1" applyBorder="1" applyAlignment="1">
      <alignment horizontal="left" vertical="center"/>
    </xf>
    <xf numFmtId="0" fontId="15" fillId="0" borderId="27" xfId="0" applyFont="1" applyFill="1" applyBorder="1" applyAlignment="1" applyProtection="1">
      <alignment horizontal="left" vertical="center"/>
      <protection locked="0"/>
    </xf>
    <xf numFmtId="0" fontId="15" fillId="0" borderId="15" xfId="0" applyFont="1" applyFill="1" applyBorder="1" applyAlignment="1" applyProtection="1">
      <alignment horizontal="left" vertical="center"/>
      <protection locked="0"/>
    </xf>
    <xf numFmtId="0" fontId="17" fillId="0" borderId="4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1" fontId="23" fillId="0" borderId="18" xfId="0" applyNumberFormat="1" applyFont="1" applyBorder="1" applyAlignment="1">
      <alignment horizontal="center" vertical="center"/>
    </xf>
    <xf numFmtId="0" fontId="17" fillId="5" borderId="6" xfId="0" applyFont="1" applyFill="1" applyBorder="1" applyAlignment="1">
      <alignment horizontal="center" vertical="center"/>
    </xf>
    <xf numFmtId="0" fontId="8" fillId="5" borderId="15" xfId="0" applyFont="1" applyFill="1" applyBorder="1" applyAlignment="1" applyProtection="1">
      <alignment horizontal="center" vertical="center"/>
      <protection locked="0"/>
    </xf>
    <xf numFmtId="0" fontId="20" fillId="5" borderId="15" xfId="0" applyFont="1" applyFill="1" applyBorder="1" applyAlignment="1">
      <alignment horizontal="center" vertical="center"/>
    </xf>
    <xf numFmtId="1" fontId="16" fillId="7" borderId="4" xfId="0" applyNumberFormat="1" applyFont="1" applyFill="1" applyBorder="1" applyAlignment="1" applyProtection="1">
      <alignment horizontal="center" vertical="center"/>
      <protection locked="0"/>
    </xf>
    <xf numFmtId="1" fontId="16" fillId="4" borderId="1" xfId="0" applyNumberFormat="1" applyFont="1" applyFill="1" applyBorder="1" applyAlignment="1" applyProtection="1">
      <alignment horizontal="center" vertical="center"/>
      <protection locked="0"/>
    </xf>
    <xf numFmtId="0" fontId="15" fillId="0" borderId="1" xfId="0" applyFont="1" applyBorder="1" applyAlignment="1">
      <alignment vertical="center" shrinkToFit="1"/>
    </xf>
    <xf numFmtId="0" fontId="24" fillId="0" borderId="28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8" fillId="5" borderId="14" xfId="0" applyFont="1" applyFill="1" applyBorder="1" applyAlignment="1" applyProtection="1">
      <alignment horizontal="center" vertical="center"/>
      <protection locked="0"/>
    </xf>
    <xf numFmtId="0" fontId="16" fillId="5" borderId="15" xfId="0" applyFont="1" applyFill="1" applyBorder="1" applyAlignment="1" applyProtection="1">
      <alignment horizontal="center" vertical="center"/>
      <protection locked="0"/>
    </xf>
    <xf numFmtId="1" fontId="3" fillId="0" borderId="5" xfId="0" applyNumberFormat="1" applyFont="1" applyFill="1" applyBorder="1" applyAlignment="1" applyProtection="1">
      <alignment horizontal="center" vertical="center"/>
      <protection locked="0"/>
    </xf>
    <xf numFmtId="1" fontId="3" fillId="0" borderId="6" xfId="0" applyNumberFormat="1" applyFont="1" applyFill="1" applyBorder="1" applyAlignment="1" applyProtection="1">
      <alignment horizontal="center" vertical="center"/>
      <protection locked="0"/>
    </xf>
    <xf numFmtId="0" fontId="16" fillId="3" borderId="29" xfId="0" applyFont="1" applyFill="1" applyBorder="1" applyAlignment="1" applyProtection="1">
      <alignment horizontal="center" vertical="center"/>
      <protection locked="0"/>
    </xf>
    <xf numFmtId="0" fontId="16" fillId="4" borderId="30" xfId="0" applyFont="1" applyFill="1" applyBorder="1" applyAlignment="1" applyProtection="1">
      <alignment horizontal="center" vertical="center"/>
      <protection locked="0"/>
    </xf>
    <xf numFmtId="0" fontId="18" fillId="6" borderId="30" xfId="0" applyFont="1" applyFill="1" applyBorder="1" applyAlignment="1" applyProtection="1">
      <alignment horizontal="center" vertical="center"/>
      <protection locked="0"/>
    </xf>
    <xf numFmtId="1" fontId="3" fillId="0" borderId="3" xfId="0" applyNumberFormat="1" applyFont="1" applyFill="1" applyBorder="1" applyAlignment="1" applyProtection="1">
      <alignment horizontal="center" vertical="center"/>
      <protection locked="0"/>
    </xf>
    <xf numFmtId="1" fontId="3" fillId="0" borderId="4" xfId="0" applyNumberFormat="1" applyFont="1" applyFill="1" applyBorder="1" applyAlignment="1" applyProtection="1">
      <alignment horizontal="center" vertical="center"/>
      <protection locked="0"/>
    </xf>
    <xf numFmtId="1" fontId="3" fillId="0" borderId="2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/>
    <xf numFmtId="0" fontId="12" fillId="0" borderId="0" xfId="0" applyFont="1" applyAlignment="1">
      <alignment horizontal="left"/>
    </xf>
    <xf numFmtId="1" fontId="18" fillId="6" borderId="2" xfId="0" applyNumberFormat="1" applyFont="1" applyFill="1" applyBorder="1" applyAlignment="1" applyProtection="1">
      <alignment horizontal="center" vertical="center"/>
      <protection locked="0"/>
    </xf>
    <xf numFmtId="0" fontId="3" fillId="7" borderId="18" xfId="0" applyFont="1" applyFill="1" applyBorder="1" applyAlignment="1" applyProtection="1">
      <alignment horizontal="center" vertical="center"/>
      <protection locked="0"/>
    </xf>
    <xf numFmtId="0" fontId="11" fillId="0" borderId="29" xfId="0" applyNumberFormat="1" applyFont="1" applyBorder="1" applyAlignment="1" applyProtection="1">
      <alignment horizontal="center" vertical="center"/>
      <protection locked="0"/>
    </xf>
    <xf numFmtId="49" fontId="11" fillId="0" borderId="30" xfId="0" applyNumberFormat="1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49" fontId="11" fillId="0" borderId="29" xfId="0" applyNumberFormat="1" applyFont="1" applyBorder="1" applyAlignment="1" applyProtection="1">
      <alignment horizontal="center" vertical="center"/>
      <protection locked="0"/>
    </xf>
    <xf numFmtId="0" fontId="11" fillId="0" borderId="30" xfId="0" applyNumberFormat="1" applyFont="1" applyBorder="1" applyAlignment="1" applyProtection="1">
      <alignment horizontal="center" vertical="center"/>
      <protection locked="0"/>
    </xf>
    <xf numFmtId="1" fontId="16" fillId="5" borderId="31" xfId="0" applyNumberFormat="1" applyFont="1" applyFill="1" applyBorder="1" applyAlignment="1" applyProtection="1">
      <alignment horizontal="center" vertical="center"/>
      <protection locked="0"/>
    </xf>
    <xf numFmtId="1" fontId="16" fillId="7" borderId="29" xfId="0" applyNumberFormat="1" applyFont="1" applyFill="1" applyBorder="1" applyAlignment="1" applyProtection="1">
      <alignment horizontal="center" vertical="center"/>
      <protection locked="0"/>
    </xf>
    <xf numFmtId="1" fontId="16" fillId="4" borderId="30" xfId="0" applyNumberFormat="1" applyFont="1" applyFill="1" applyBorder="1" applyAlignment="1" applyProtection="1">
      <alignment horizontal="center" vertical="center"/>
      <protection locked="0"/>
    </xf>
    <xf numFmtId="1" fontId="18" fillId="6" borderId="30" xfId="0" applyNumberFormat="1" applyFont="1" applyFill="1" applyBorder="1" applyAlignment="1" applyProtection="1">
      <alignment horizontal="center" vertical="center"/>
      <protection locked="0"/>
    </xf>
    <xf numFmtId="0" fontId="8" fillId="5" borderId="31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31" xfId="0" applyFont="1" applyFill="1" applyBorder="1" applyAlignment="1" applyProtection="1">
      <alignment horizontal="center" vertical="center"/>
      <protection locked="0"/>
    </xf>
    <xf numFmtId="0" fontId="24" fillId="7" borderId="18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1" fillId="0" borderId="33" xfId="0" applyNumberFormat="1" applyFont="1" applyBorder="1" applyAlignment="1" applyProtection="1">
      <alignment horizontal="center" vertical="center"/>
      <protection locked="0"/>
    </xf>
    <xf numFmtId="49" fontId="11" fillId="0" borderId="26" xfId="0" applyNumberFormat="1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16" fillId="5" borderId="27" xfId="0" applyFont="1" applyFill="1" applyBorder="1" applyAlignment="1" applyProtection="1">
      <alignment horizontal="center" vertical="center"/>
      <protection locked="0"/>
    </xf>
    <xf numFmtId="49" fontId="11" fillId="0" borderId="33" xfId="0" applyNumberFormat="1" applyFont="1" applyBorder="1" applyAlignment="1" applyProtection="1">
      <alignment horizontal="center" vertical="center"/>
      <protection locked="0"/>
    </xf>
    <xf numFmtId="0" fontId="11" fillId="0" borderId="26" xfId="0" applyNumberFormat="1" applyFont="1" applyBorder="1" applyAlignment="1" applyProtection="1">
      <alignment horizontal="center" vertical="center"/>
      <protection locked="0"/>
    </xf>
    <xf numFmtId="1" fontId="16" fillId="5" borderId="34" xfId="0" applyNumberFormat="1" applyFont="1" applyFill="1" applyBorder="1" applyAlignment="1" applyProtection="1">
      <alignment horizontal="center" vertical="center"/>
      <protection locked="0"/>
    </xf>
    <xf numFmtId="1" fontId="16" fillId="7" borderId="33" xfId="0" applyNumberFormat="1" applyFont="1" applyFill="1" applyBorder="1" applyAlignment="1" applyProtection="1">
      <alignment horizontal="center" vertical="center"/>
      <protection locked="0"/>
    </xf>
    <xf numFmtId="1" fontId="16" fillId="4" borderId="26" xfId="0" applyNumberFormat="1" applyFont="1" applyFill="1" applyBorder="1" applyAlignment="1" applyProtection="1">
      <alignment horizontal="center" vertical="center"/>
      <protection locked="0"/>
    </xf>
    <xf numFmtId="1" fontId="18" fillId="6" borderId="26" xfId="0" applyNumberFormat="1" applyFont="1" applyFill="1" applyBorder="1" applyAlignment="1" applyProtection="1">
      <alignment horizontal="center" vertical="center"/>
      <protection locked="0"/>
    </xf>
    <xf numFmtId="1" fontId="16" fillId="0" borderId="35" xfId="0" applyNumberFormat="1" applyFont="1" applyFill="1" applyBorder="1" applyAlignment="1" applyProtection="1">
      <alignment horizontal="center" vertical="center"/>
      <protection locked="0"/>
    </xf>
    <xf numFmtId="0" fontId="8" fillId="5" borderId="27" xfId="0" applyFont="1" applyFill="1" applyBorder="1" applyAlignment="1" applyProtection="1">
      <alignment horizontal="center" vertical="center"/>
      <protection locked="0"/>
    </xf>
    <xf numFmtId="0" fontId="8" fillId="5" borderId="34" xfId="0" applyFont="1" applyFill="1" applyBorder="1" applyAlignment="1" applyProtection="1">
      <alignment horizontal="center" vertical="center"/>
      <protection locked="0"/>
    </xf>
    <xf numFmtId="0" fontId="16" fillId="3" borderId="33" xfId="0" applyFont="1" applyFill="1" applyBorder="1" applyAlignment="1" applyProtection="1">
      <alignment horizontal="center" vertical="center"/>
      <protection locked="0"/>
    </xf>
    <xf numFmtId="0" fontId="16" fillId="4" borderId="26" xfId="0" applyFont="1" applyFill="1" applyBorder="1" applyAlignment="1" applyProtection="1">
      <alignment horizontal="center" vertical="center"/>
      <protection locked="0"/>
    </xf>
    <xf numFmtId="0" fontId="18" fillId="6" borderId="26" xfId="0" applyFont="1" applyFill="1" applyBorder="1" applyAlignment="1" applyProtection="1">
      <alignment horizontal="center" vertical="center"/>
      <protection locked="0"/>
    </xf>
    <xf numFmtId="0" fontId="8" fillId="0" borderId="34" xfId="0" applyFont="1" applyFill="1" applyBorder="1" applyAlignment="1" applyProtection="1">
      <alignment horizontal="center" vertical="center"/>
      <protection locked="0"/>
    </xf>
    <xf numFmtId="1" fontId="3" fillId="0" borderId="33" xfId="0" applyNumberFormat="1" applyFont="1" applyFill="1" applyBorder="1" applyAlignment="1" applyProtection="1">
      <alignment horizontal="center" vertical="center"/>
      <protection locked="0"/>
    </xf>
    <xf numFmtId="1" fontId="3" fillId="0" borderId="27" xfId="0" applyNumberFormat="1" applyFont="1" applyFill="1" applyBorder="1" applyAlignment="1" applyProtection="1">
      <alignment horizontal="center" vertical="center"/>
      <protection locked="0"/>
    </xf>
    <xf numFmtId="0" fontId="3" fillId="7" borderId="35" xfId="0" applyFont="1" applyFill="1" applyBorder="1" applyAlignment="1" applyProtection="1">
      <alignment horizontal="center" vertical="center"/>
      <protection locked="0"/>
    </xf>
    <xf numFmtId="0" fontId="15" fillId="0" borderId="4" xfId="0" applyFont="1" applyFill="1" applyBorder="1" applyAlignment="1">
      <alignment horizontal="left" vertical="center"/>
    </xf>
    <xf numFmtId="0" fontId="15" fillId="0" borderId="29" xfId="0" applyFont="1" applyFill="1" applyBorder="1" applyAlignment="1">
      <alignment horizontal="left" vertical="center"/>
    </xf>
    <xf numFmtId="0" fontId="15" fillId="0" borderId="31" xfId="0" applyFont="1" applyFill="1" applyBorder="1" applyAlignment="1" applyProtection="1">
      <alignment horizontal="left" vertical="center"/>
      <protection locked="0"/>
    </xf>
    <xf numFmtId="0" fontId="16" fillId="5" borderId="31" xfId="0" applyFont="1" applyFill="1" applyBorder="1" applyAlignment="1" applyProtection="1">
      <alignment horizontal="center" vertical="center"/>
      <protection locked="0"/>
    </xf>
    <xf numFmtId="1" fontId="16" fillId="0" borderId="15" xfId="0" applyNumberFormat="1" applyFont="1" applyFill="1" applyBorder="1" applyAlignment="1" applyProtection="1">
      <alignment horizontal="center" vertical="center"/>
      <protection locked="0"/>
    </xf>
    <xf numFmtId="1" fontId="16" fillId="0" borderId="31" xfId="0" applyNumberFormat="1" applyFont="1" applyFill="1" applyBorder="1" applyAlignment="1" applyProtection="1">
      <alignment horizontal="center" vertical="center"/>
      <protection locked="0"/>
    </xf>
    <xf numFmtId="1" fontId="3" fillId="0" borderId="15" xfId="0" applyNumberFormat="1" applyFont="1" applyFill="1" applyBorder="1" applyAlignment="1" applyProtection="1">
      <alignment horizontal="center" vertical="center"/>
      <protection locked="0"/>
    </xf>
    <xf numFmtId="1" fontId="3" fillId="0" borderId="31" xfId="0" applyNumberFormat="1" applyFont="1" applyFill="1" applyBorder="1" applyAlignment="1" applyProtection="1">
      <alignment horizontal="center" vertical="center"/>
      <protection locked="0"/>
    </xf>
    <xf numFmtId="0" fontId="3" fillId="7" borderId="36" xfId="0" applyFont="1" applyFill="1" applyBorder="1" applyAlignment="1" applyProtection="1">
      <alignment horizontal="center" vertical="center"/>
      <protection locked="0"/>
    </xf>
    <xf numFmtId="0" fontId="3" fillId="7" borderId="32" xfId="0" applyFont="1" applyFill="1" applyBorder="1" applyAlignment="1" applyProtection="1">
      <alignment horizontal="center" vertical="center"/>
      <protection locked="0"/>
    </xf>
    <xf numFmtId="0" fontId="15" fillId="0" borderId="15" xfId="0" applyFont="1" applyBorder="1" applyAlignment="1">
      <alignment horizontal="left" vertical="center"/>
    </xf>
    <xf numFmtId="0" fontId="16" fillId="5" borderId="15" xfId="0" applyFont="1" applyFill="1" applyBorder="1" applyAlignment="1">
      <alignment horizontal="center" vertical="center"/>
    </xf>
    <xf numFmtId="0" fontId="24" fillId="7" borderId="17" xfId="0" applyFont="1" applyFill="1" applyBorder="1" applyAlignment="1">
      <alignment horizontal="center" vertical="center"/>
    </xf>
    <xf numFmtId="0" fontId="24" fillId="7" borderId="3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13" fillId="0" borderId="0" xfId="0" applyFont="1" applyFill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4"/>
  <sheetViews>
    <sheetView tabSelected="1" zoomScale="90" zoomScaleNormal="90" workbookViewId="0">
      <pane xSplit="2" ySplit="5" topLeftCell="C6" activePane="bottomRight" state="frozen"/>
      <selection pane="topRight" activeCell="D1" sqref="D1"/>
      <selection pane="bottomLeft" activeCell="A6" sqref="A6"/>
      <selection pane="bottomRight" activeCell="A34" sqref="A34:Z34"/>
    </sheetView>
  </sheetViews>
  <sheetFormatPr defaultRowHeight="12.75"/>
  <cols>
    <col min="1" max="1" width="19.42578125" customWidth="1"/>
    <col min="2" max="2" width="17.85546875" bestFit="1" customWidth="1"/>
    <col min="3" max="4" width="3.5703125" customWidth="1"/>
    <col min="5" max="5" width="5.42578125" customWidth="1"/>
    <col min="6" max="6" width="7.5703125" customWidth="1"/>
    <col min="7" max="7" width="4.5703125" style="54" customWidth="1"/>
    <col min="8" max="9" width="3.5703125" customWidth="1"/>
    <col min="10" max="10" width="5.28515625" customWidth="1"/>
    <col min="11" max="11" width="7.5703125" customWidth="1"/>
    <col min="12" max="12" width="4.28515625" style="60" customWidth="1"/>
    <col min="13" max="13" width="6.140625" style="60" bestFit="1" customWidth="1"/>
    <col min="14" max="14" width="5" style="60" customWidth="1"/>
    <col min="15" max="16" width="4.28515625" style="60" customWidth="1"/>
    <col min="17" max="18" width="3.5703125" customWidth="1"/>
    <col min="19" max="19" width="6.42578125" customWidth="1"/>
    <col min="20" max="20" width="7.5703125" customWidth="1"/>
    <col min="21" max="21" width="4.28515625" customWidth="1"/>
    <col min="22" max="23" width="3.5703125" customWidth="1"/>
    <col min="24" max="24" width="6" customWidth="1"/>
    <col min="25" max="25" width="7.5703125" customWidth="1"/>
    <col min="26" max="26" width="4.28515625" customWidth="1"/>
    <col min="27" max="27" width="6" bestFit="1" customWidth="1"/>
    <col min="28" max="30" width="4.28515625" customWidth="1"/>
    <col min="31" max="31" width="6.5703125" customWidth="1"/>
    <col min="32" max="32" width="10.140625" customWidth="1"/>
    <col min="33" max="33" width="10.7109375" customWidth="1"/>
  </cols>
  <sheetData>
    <row r="1" spans="1:34" ht="26.25">
      <c r="A1" s="115" t="s">
        <v>3</v>
      </c>
      <c r="B1" s="114"/>
      <c r="C1" s="170" t="s">
        <v>76</v>
      </c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9"/>
      <c r="S1" s="8"/>
      <c r="T1" s="4"/>
      <c r="U1" s="11" t="s">
        <v>4</v>
      </c>
      <c r="V1" s="168" t="s">
        <v>97</v>
      </c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</row>
    <row r="2" spans="1:34" ht="16.5">
      <c r="A2" s="12" t="s">
        <v>5</v>
      </c>
      <c r="B2" s="13" t="s">
        <v>98</v>
      </c>
      <c r="C2" s="5"/>
      <c r="D2" s="12" t="s">
        <v>7</v>
      </c>
      <c r="E2" s="4"/>
      <c r="F2" s="8"/>
      <c r="G2" s="48"/>
      <c r="H2" s="169" t="s">
        <v>32</v>
      </c>
      <c r="I2" s="169"/>
      <c r="J2" s="169"/>
      <c r="K2" s="169"/>
      <c r="L2" s="169"/>
      <c r="M2" s="169"/>
      <c r="N2" s="169"/>
      <c r="O2" s="169"/>
      <c r="P2" s="169"/>
      <c r="Q2" s="169"/>
      <c r="R2" s="9"/>
      <c r="S2" s="10"/>
      <c r="T2" s="4"/>
      <c r="U2" s="11" t="s">
        <v>6</v>
      </c>
      <c r="V2" s="168" t="s">
        <v>99</v>
      </c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</row>
    <row r="3" spans="1:34" ht="13.5" thickBot="1">
      <c r="A3" s="1"/>
      <c r="B3" s="1"/>
      <c r="C3" s="6"/>
      <c r="D3" s="6"/>
      <c r="E3" s="2"/>
      <c r="F3" s="2"/>
      <c r="G3" s="49"/>
      <c r="H3" s="6"/>
      <c r="I3" s="6"/>
      <c r="J3" s="2"/>
      <c r="K3" s="2"/>
      <c r="L3" s="55"/>
      <c r="M3" s="55"/>
      <c r="N3" s="55"/>
      <c r="O3" s="55"/>
      <c r="P3" s="55"/>
      <c r="Q3" s="7"/>
      <c r="R3" s="7"/>
      <c r="S3" s="3"/>
      <c r="T3" s="3"/>
      <c r="U3" s="3"/>
      <c r="V3" s="7"/>
      <c r="W3" s="7"/>
      <c r="X3" s="3"/>
      <c r="Y3" s="3"/>
      <c r="Z3" s="3"/>
      <c r="AA3" s="3"/>
      <c r="AB3" s="3"/>
      <c r="AC3" s="3"/>
      <c r="AD3" s="3"/>
      <c r="AE3" s="3"/>
      <c r="AF3" s="3"/>
      <c r="AG3" s="2"/>
    </row>
    <row r="4" spans="1:34" ht="18" customHeight="1" thickTop="1" thickBot="1">
      <c r="A4" s="33"/>
      <c r="B4" s="84"/>
      <c r="C4" s="34" t="s">
        <v>22</v>
      </c>
      <c r="D4" s="35"/>
      <c r="E4" s="36"/>
      <c r="F4" s="36"/>
      <c r="G4" s="50"/>
      <c r="H4" s="36" t="s">
        <v>23</v>
      </c>
      <c r="I4" s="36"/>
      <c r="J4" s="36"/>
      <c r="K4" s="36"/>
      <c r="L4" s="56"/>
      <c r="M4" s="61" t="s">
        <v>27</v>
      </c>
      <c r="N4" s="56"/>
      <c r="O4" s="56"/>
      <c r="P4" s="81"/>
      <c r="Q4" s="34" t="s">
        <v>24</v>
      </c>
      <c r="R4" s="36"/>
      <c r="S4" s="36"/>
      <c r="T4" s="36"/>
      <c r="U4" s="37"/>
      <c r="V4" s="36" t="s">
        <v>25</v>
      </c>
      <c r="W4" s="36"/>
      <c r="X4" s="36"/>
      <c r="Y4" s="36"/>
      <c r="Z4" s="38"/>
      <c r="AA4" s="39" t="s">
        <v>28</v>
      </c>
      <c r="AB4" s="38"/>
      <c r="AC4" s="38"/>
      <c r="AD4" s="38"/>
      <c r="AE4" s="40" t="s">
        <v>29</v>
      </c>
      <c r="AF4" s="38"/>
      <c r="AG4" s="41"/>
    </row>
    <row r="5" spans="1:34" s="54" customFormat="1" ht="108" thickBot="1">
      <c r="A5" s="102" t="s">
        <v>45</v>
      </c>
      <c r="B5" s="103" t="s">
        <v>0</v>
      </c>
      <c r="C5" s="70" t="s">
        <v>1</v>
      </c>
      <c r="D5" s="71" t="s">
        <v>8</v>
      </c>
      <c r="E5" s="71" t="s">
        <v>2</v>
      </c>
      <c r="F5" s="72" t="s">
        <v>9</v>
      </c>
      <c r="G5" s="51" t="s">
        <v>13</v>
      </c>
      <c r="H5" s="73" t="s">
        <v>1</v>
      </c>
      <c r="I5" s="71" t="s">
        <v>8</v>
      </c>
      <c r="J5" s="71" t="s">
        <v>2</v>
      </c>
      <c r="K5" s="72" t="s">
        <v>10</v>
      </c>
      <c r="L5" s="57" t="s">
        <v>13</v>
      </c>
      <c r="M5" s="62" t="s">
        <v>19</v>
      </c>
      <c r="N5" s="63" t="s">
        <v>26</v>
      </c>
      <c r="O5" s="64" t="s">
        <v>21</v>
      </c>
      <c r="P5" s="82" t="s">
        <v>18</v>
      </c>
      <c r="Q5" s="83" t="s">
        <v>1</v>
      </c>
      <c r="R5" s="71" t="s">
        <v>8</v>
      </c>
      <c r="S5" s="71" t="s">
        <v>2</v>
      </c>
      <c r="T5" s="72" t="s">
        <v>11</v>
      </c>
      <c r="U5" s="51" t="s">
        <v>13</v>
      </c>
      <c r="V5" s="73" t="s">
        <v>1</v>
      </c>
      <c r="W5" s="71" t="s">
        <v>8</v>
      </c>
      <c r="X5" s="71" t="s">
        <v>2</v>
      </c>
      <c r="Y5" s="72" t="s">
        <v>12</v>
      </c>
      <c r="Z5" s="51" t="s">
        <v>14</v>
      </c>
      <c r="AA5" s="74" t="s">
        <v>20</v>
      </c>
      <c r="AB5" s="75" t="s">
        <v>30</v>
      </c>
      <c r="AC5" s="76" t="s">
        <v>31</v>
      </c>
      <c r="AD5" s="77" t="s">
        <v>18</v>
      </c>
      <c r="AE5" s="78" t="s">
        <v>16</v>
      </c>
      <c r="AF5" s="79" t="s">
        <v>17</v>
      </c>
      <c r="AG5" s="80" t="s">
        <v>15</v>
      </c>
    </row>
    <row r="6" spans="1:34" s="14" customFormat="1" ht="18.75" customHeight="1">
      <c r="A6" s="85" t="s">
        <v>42</v>
      </c>
      <c r="B6" s="86" t="s">
        <v>43</v>
      </c>
      <c r="C6" s="23">
        <v>8</v>
      </c>
      <c r="D6" s="19" t="s">
        <v>74</v>
      </c>
      <c r="E6" s="20">
        <v>13</v>
      </c>
      <c r="F6" s="20">
        <v>2467</v>
      </c>
      <c r="G6" s="52">
        <v>3</v>
      </c>
      <c r="H6" s="42" t="s">
        <v>79</v>
      </c>
      <c r="I6" s="18" t="s">
        <v>72</v>
      </c>
      <c r="J6" s="20">
        <v>58</v>
      </c>
      <c r="K6" s="20">
        <v>8191</v>
      </c>
      <c r="L6" s="58">
        <v>1</v>
      </c>
      <c r="M6" s="65">
        <f>SUM(F6,K6)</f>
        <v>10658</v>
      </c>
      <c r="N6" s="66">
        <f>SUM(G6,L6)</f>
        <v>4</v>
      </c>
      <c r="O6" s="116">
        <v>4</v>
      </c>
      <c r="P6" s="67">
        <v>18</v>
      </c>
      <c r="Q6" s="42" t="s">
        <v>81</v>
      </c>
      <c r="R6" s="19" t="s">
        <v>72</v>
      </c>
      <c r="S6" s="20">
        <v>61</v>
      </c>
      <c r="T6" s="20">
        <v>8855</v>
      </c>
      <c r="U6" s="28">
        <v>2</v>
      </c>
      <c r="V6" s="42" t="s">
        <v>81</v>
      </c>
      <c r="W6" s="19" t="s">
        <v>74</v>
      </c>
      <c r="X6" s="20">
        <v>52</v>
      </c>
      <c r="Y6" s="20">
        <v>7475</v>
      </c>
      <c r="Z6" s="104">
        <v>1</v>
      </c>
      <c r="AA6" s="21">
        <f>T6+Y6</f>
        <v>16330</v>
      </c>
      <c r="AB6" s="26">
        <f>U6+Z6</f>
        <v>3</v>
      </c>
      <c r="AC6" s="31">
        <v>1</v>
      </c>
      <c r="AD6" s="129">
        <v>24</v>
      </c>
      <c r="AE6" s="111">
        <f>N6+AB6</f>
        <v>7</v>
      </c>
      <c r="AF6" s="106">
        <f>M6+AA6</f>
        <v>26988</v>
      </c>
      <c r="AG6" s="166">
        <v>1</v>
      </c>
      <c r="AH6" s="14">
        <f>SUM(E6,J6,S6,X6)</f>
        <v>184</v>
      </c>
    </row>
    <row r="7" spans="1:34" s="14" customFormat="1" ht="18.75" customHeight="1">
      <c r="A7" s="87" t="s">
        <v>33</v>
      </c>
      <c r="B7" s="88" t="s">
        <v>39</v>
      </c>
      <c r="C7" s="24">
        <v>14</v>
      </c>
      <c r="D7" s="16" t="s">
        <v>72</v>
      </c>
      <c r="E7" s="17">
        <v>53</v>
      </c>
      <c r="F7" s="17">
        <v>8306</v>
      </c>
      <c r="G7" s="30">
        <v>1</v>
      </c>
      <c r="H7" s="43" t="s">
        <v>77</v>
      </c>
      <c r="I7" s="15" t="s">
        <v>74</v>
      </c>
      <c r="J7" s="17">
        <v>14</v>
      </c>
      <c r="K7" s="17">
        <f>140+145+115+108+208+176+243+205+395+220+170+158+345</f>
        <v>2628</v>
      </c>
      <c r="L7" s="59">
        <v>2</v>
      </c>
      <c r="M7" s="99">
        <f>SUM(F7,K7)</f>
        <v>10934</v>
      </c>
      <c r="N7" s="100">
        <f>SUM(G7,L7)</f>
        <v>3</v>
      </c>
      <c r="O7" s="68">
        <v>2</v>
      </c>
      <c r="P7" s="69">
        <v>22</v>
      </c>
      <c r="Q7" s="43" t="s">
        <v>84</v>
      </c>
      <c r="R7" s="16" t="s">
        <v>72</v>
      </c>
      <c r="S7" s="17">
        <v>71</v>
      </c>
      <c r="T7" s="17">
        <v>9455</v>
      </c>
      <c r="U7" s="29">
        <v>1</v>
      </c>
      <c r="V7" s="43" t="s">
        <v>82</v>
      </c>
      <c r="W7" s="16" t="s">
        <v>74</v>
      </c>
      <c r="X7" s="17">
        <v>45</v>
      </c>
      <c r="Y7" s="17">
        <v>4441</v>
      </c>
      <c r="Z7" s="97">
        <v>3</v>
      </c>
      <c r="AA7" s="22">
        <f>T7+Y7</f>
        <v>13896</v>
      </c>
      <c r="AB7" s="27">
        <f>U7+Z7</f>
        <v>4</v>
      </c>
      <c r="AC7" s="32">
        <v>4</v>
      </c>
      <c r="AD7" s="128">
        <v>18</v>
      </c>
      <c r="AE7" s="112">
        <f>N7+AB7</f>
        <v>7</v>
      </c>
      <c r="AF7" s="107">
        <f>M7+AA7</f>
        <v>24830</v>
      </c>
      <c r="AG7" s="117">
        <v>2</v>
      </c>
      <c r="AH7" s="14">
        <f t="shared" ref="AH7:AH38" si="0">SUM(E7,J7,S7,X7)</f>
        <v>183</v>
      </c>
    </row>
    <row r="8" spans="1:34" s="14" customFormat="1" ht="18.75" customHeight="1">
      <c r="A8" s="87" t="s">
        <v>33</v>
      </c>
      <c r="B8" s="88" t="s">
        <v>46</v>
      </c>
      <c r="C8" s="24">
        <v>1</v>
      </c>
      <c r="D8" s="16" t="s">
        <v>72</v>
      </c>
      <c r="E8" s="17">
        <v>42</v>
      </c>
      <c r="F8" s="17">
        <v>7431</v>
      </c>
      <c r="G8" s="30">
        <v>2</v>
      </c>
      <c r="H8" s="43" t="s">
        <v>80</v>
      </c>
      <c r="I8" s="15" t="s">
        <v>74</v>
      </c>
      <c r="J8" s="17">
        <v>20</v>
      </c>
      <c r="K8" s="17">
        <f>353+151+163+372+364+165+162+130+148+457+143+125+165+309+390+276+222+302</f>
        <v>4397</v>
      </c>
      <c r="L8" s="59">
        <v>1</v>
      </c>
      <c r="M8" s="99">
        <f>SUM(F8,K8)</f>
        <v>11828</v>
      </c>
      <c r="N8" s="100">
        <f>SUM(G8,L8)</f>
        <v>3</v>
      </c>
      <c r="O8" s="68">
        <v>1</v>
      </c>
      <c r="P8" s="69">
        <v>24</v>
      </c>
      <c r="Q8" s="43" t="s">
        <v>85</v>
      </c>
      <c r="R8" s="16" t="s">
        <v>72</v>
      </c>
      <c r="S8" s="17">
        <v>41</v>
      </c>
      <c r="T8" s="17">
        <v>5690</v>
      </c>
      <c r="U8" s="29">
        <v>3</v>
      </c>
      <c r="V8" s="43" t="s">
        <v>85</v>
      </c>
      <c r="W8" s="16" t="s">
        <v>74</v>
      </c>
      <c r="X8" s="17">
        <v>58</v>
      </c>
      <c r="Y8" s="17">
        <v>6455</v>
      </c>
      <c r="Z8" s="97">
        <v>2</v>
      </c>
      <c r="AA8" s="22">
        <f>T8+Y8</f>
        <v>12145</v>
      </c>
      <c r="AB8" s="27">
        <f>U8+Z8</f>
        <v>5</v>
      </c>
      <c r="AC8" s="32">
        <v>5</v>
      </c>
      <c r="AD8" s="128">
        <v>16</v>
      </c>
      <c r="AE8" s="112">
        <f>N8+AB8</f>
        <v>8</v>
      </c>
      <c r="AF8" s="107">
        <f>M8+AA8</f>
        <v>23973</v>
      </c>
      <c r="AG8" s="117">
        <v>3</v>
      </c>
      <c r="AH8" s="14">
        <f t="shared" si="0"/>
        <v>161</v>
      </c>
    </row>
    <row r="9" spans="1:34" s="14" customFormat="1" ht="18.75" customHeight="1">
      <c r="A9" s="87" t="s">
        <v>34</v>
      </c>
      <c r="B9" s="88" t="s">
        <v>35</v>
      </c>
      <c r="C9" s="24">
        <v>14</v>
      </c>
      <c r="D9" s="16" t="s">
        <v>74</v>
      </c>
      <c r="E9" s="17">
        <v>17</v>
      </c>
      <c r="F9" s="17">
        <v>3424</v>
      </c>
      <c r="G9" s="30">
        <v>2</v>
      </c>
      <c r="H9" s="43" t="s">
        <v>77</v>
      </c>
      <c r="I9" s="15" t="s">
        <v>72</v>
      </c>
      <c r="J9" s="17">
        <v>41</v>
      </c>
      <c r="K9" s="17">
        <v>5008</v>
      </c>
      <c r="L9" s="59">
        <v>3</v>
      </c>
      <c r="M9" s="99">
        <f>SUM(F9,K9)</f>
        <v>8432</v>
      </c>
      <c r="N9" s="100">
        <f>SUM(G9,L9)</f>
        <v>5</v>
      </c>
      <c r="O9" s="68">
        <v>5</v>
      </c>
      <c r="P9" s="69">
        <v>16</v>
      </c>
      <c r="Q9" s="43" t="s">
        <v>84</v>
      </c>
      <c r="R9" s="16" t="s">
        <v>74</v>
      </c>
      <c r="S9" s="17">
        <v>28</v>
      </c>
      <c r="T9" s="17">
        <v>4998</v>
      </c>
      <c r="U9" s="29">
        <v>2</v>
      </c>
      <c r="V9" s="43" t="s">
        <v>84</v>
      </c>
      <c r="W9" s="16" t="s">
        <v>72</v>
      </c>
      <c r="X9" s="17">
        <v>44</v>
      </c>
      <c r="Y9" s="17">
        <v>4816</v>
      </c>
      <c r="Z9" s="97">
        <v>1</v>
      </c>
      <c r="AA9" s="22">
        <f>T9+Y9</f>
        <v>9814</v>
      </c>
      <c r="AB9" s="27">
        <f>U9+Z9</f>
        <v>3</v>
      </c>
      <c r="AC9" s="32">
        <v>3</v>
      </c>
      <c r="AD9" s="128">
        <v>20</v>
      </c>
      <c r="AE9" s="112">
        <f>N9+AB9</f>
        <v>8</v>
      </c>
      <c r="AF9" s="107">
        <f>M9+AA9</f>
        <v>18246</v>
      </c>
      <c r="AG9" s="117">
        <v>4</v>
      </c>
      <c r="AH9" s="14">
        <f t="shared" si="0"/>
        <v>130</v>
      </c>
    </row>
    <row r="10" spans="1:34" s="14" customFormat="1" ht="18.75" customHeight="1">
      <c r="A10" s="87" t="s">
        <v>34</v>
      </c>
      <c r="B10" s="88" t="s">
        <v>51</v>
      </c>
      <c r="C10" s="24">
        <v>3</v>
      </c>
      <c r="D10" s="16" t="s">
        <v>74</v>
      </c>
      <c r="E10" s="17">
        <v>21</v>
      </c>
      <c r="F10" s="17">
        <v>3543</v>
      </c>
      <c r="G10" s="30">
        <v>1</v>
      </c>
      <c r="H10" s="43" t="s">
        <v>82</v>
      </c>
      <c r="I10" s="15" t="s">
        <v>72</v>
      </c>
      <c r="J10" s="17">
        <v>44</v>
      </c>
      <c r="K10" s="17">
        <v>7318</v>
      </c>
      <c r="L10" s="59">
        <v>2</v>
      </c>
      <c r="M10" s="99">
        <f>SUM(F10,K10)</f>
        <v>10861</v>
      </c>
      <c r="N10" s="100">
        <f>SUM(G10,L10)</f>
        <v>3</v>
      </c>
      <c r="O10" s="68">
        <v>3</v>
      </c>
      <c r="P10" s="69">
        <v>20</v>
      </c>
      <c r="Q10" s="43" t="s">
        <v>75</v>
      </c>
      <c r="R10" s="16" t="s">
        <v>72</v>
      </c>
      <c r="S10" s="17">
        <v>37</v>
      </c>
      <c r="T10" s="17">
        <v>5640</v>
      </c>
      <c r="U10" s="29">
        <v>4</v>
      </c>
      <c r="V10" s="43" t="s">
        <v>75</v>
      </c>
      <c r="W10" s="16" t="s">
        <v>74</v>
      </c>
      <c r="X10" s="17">
        <v>22</v>
      </c>
      <c r="Y10" s="17">
        <v>4131</v>
      </c>
      <c r="Z10" s="97">
        <v>4</v>
      </c>
      <c r="AA10" s="22">
        <f>T10+Y10</f>
        <v>9771</v>
      </c>
      <c r="AB10" s="27">
        <f>U10+Z10</f>
        <v>8</v>
      </c>
      <c r="AC10" s="32">
        <v>7</v>
      </c>
      <c r="AD10" s="128">
        <v>12</v>
      </c>
      <c r="AE10" s="112">
        <f>N10+AB10</f>
        <v>11</v>
      </c>
      <c r="AF10" s="107">
        <f>M10+AA10</f>
        <v>20632</v>
      </c>
      <c r="AG10" s="117">
        <v>5</v>
      </c>
      <c r="AH10" s="14">
        <f t="shared" si="0"/>
        <v>124</v>
      </c>
    </row>
    <row r="11" spans="1:34" s="14" customFormat="1" ht="18.75" customHeight="1">
      <c r="A11" s="87" t="s">
        <v>33</v>
      </c>
      <c r="B11" s="88" t="s">
        <v>47</v>
      </c>
      <c r="C11" s="24">
        <v>1</v>
      </c>
      <c r="D11" s="16" t="s">
        <v>74</v>
      </c>
      <c r="E11" s="17">
        <v>11</v>
      </c>
      <c r="F11" s="17">
        <v>1119</v>
      </c>
      <c r="G11" s="30">
        <v>8</v>
      </c>
      <c r="H11" s="43" t="s">
        <v>80</v>
      </c>
      <c r="I11" s="15" t="s">
        <v>72</v>
      </c>
      <c r="J11" s="17">
        <v>14</v>
      </c>
      <c r="K11" s="17">
        <v>2464</v>
      </c>
      <c r="L11" s="59">
        <v>5</v>
      </c>
      <c r="M11" s="99">
        <f>SUM(F11,K11)</f>
        <v>3583</v>
      </c>
      <c r="N11" s="100">
        <f>SUM(G11,L11)</f>
        <v>13</v>
      </c>
      <c r="O11" s="68">
        <v>10</v>
      </c>
      <c r="P11" s="69">
        <v>6</v>
      </c>
      <c r="Q11" s="43" t="s">
        <v>85</v>
      </c>
      <c r="R11" s="16" t="s">
        <v>74</v>
      </c>
      <c r="S11" s="17">
        <v>58</v>
      </c>
      <c r="T11" s="17">
        <v>6583</v>
      </c>
      <c r="U11" s="30">
        <v>1</v>
      </c>
      <c r="V11" s="43" t="s">
        <v>85</v>
      </c>
      <c r="W11" s="16" t="s">
        <v>72</v>
      </c>
      <c r="X11" s="17">
        <v>40</v>
      </c>
      <c r="Y11" s="17">
        <v>4603</v>
      </c>
      <c r="Z11" s="105">
        <v>2</v>
      </c>
      <c r="AA11" s="22">
        <f>T11+Y11</f>
        <v>11186</v>
      </c>
      <c r="AB11" s="27">
        <f>U11+Z11</f>
        <v>3</v>
      </c>
      <c r="AC11" s="32">
        <v>2</v>
      </c>
      <c r="AD11" s="128">
        <v>22</v>
      </c>
      <c r="AE11" s="112">
        <f>N11+AB11</f>
        <v>16</v>
      </c>
      <c r="AF11" s="107">
        <f>M11+AA11</f>
        <v>14769</v>
      </c>
      <c r="AG11" s="117">
        <v>6</v>
      </c>
      <c r="AH11" s="14">
        <f t="shared" si="0"/>
        <v>123</v>
      </c>
    </row>
    <row r="12" spans="1:34" s="14" customFormat="1" ht="18.75" customHeight="1">
      <c r="A12" s="87" t="s">
        <v>42</v>
      </c>
      <c r="B12" s="88" t="s">
        <v>44</v>
      </c>
      <c r="C12" s="24">
        <v>8</v>
      </c>
      <c r="D12" s="16" t="s">
        <v>72</v>
      </c>
      <c r="E12" s="17">
        <v>38</v>
      </c>
      <c r="F12" s="17">
        <v>4557</v>
      </c>
      <c r="G12" s="30">
        <v>4</v>
      </c>
      <c r="H12" s="43" t="s">
        <v>79</v>
      </c>
      <c r="I12" s="15" t="s">
        <v>74</v>
      </c>
      <c r="J12" s="17">
        <v>12</v>
      </c>
      <c r="K12" s="17">
        <f>384+278+252+156+177+169+202+117+237+234</f>
        <v>2206</v>
      </c>
      <c r="L12" s="59">
        <v>3</v>
      </c>
      <c r="M12" s="99">
        <f>SUM(F12,K12)</f>
        <v>6763</v>
      </c>
      <c r="N12" s="100">
        <f>SUM(G12,L12)</f>
        <v>7</v>
      </c>
      <c r="O12" s="68">
        <v>7</v>
      </c>
      <c r="P12" s="69">
        <v>12</v>
      </c>
      <c r="Q12" s="43" t="s">
        <v>81</v>
      </c>
      <c r="R12" s="16" t="s">
        <v>74</v>
      </c>
      <c r="S12" s="17">
        <v>12</v>
      </c>
      <c r="T12" s="17">
        <v>1658</v>
      </c>
      <c r="U12" s="29">
        <v>6</v>
      </c>
      <c r="V12" s="43" t="s">
        <v>81</v>
      </c>
      <c r="W12" s="16" t="s">
        <v>72</v>
      </c>
      <c r="X12" s="17">
        <v>24</v>
      </c>
      <c r="Y12" s="17">
        <v>3381</v>
      </c>
      <c r="Z12" s="97">
        <v>3</v>
      </c>
      <c r="AA12" s="22">
        <f>T12+Y12</f>
        <v>5039</v>
      </c>
      <c r="AB12" s="27">
        <f>U12+Z12</f>
        <v>9</v>
      </c>
      <c r="AC12" s="32">
        <v>9</v>
      </c>
      <c r="AD12" s="128">
        <v>8</v>
      </c>
      <c r="AE12" s="112">
        <f>N12+AB12</f>
        <v>16</v>
      </c>
      <c r="AF12" s="107">
        <f>M12+AA12</f>
        <v>11802</v>
      </c>
      <c r="AG12" s="117">
        <v>7</v>
      </c>
      <c r="AH12" s="14">
        <f t="shared" si="0"/>
        <v>86</v>
      </c>
    </row>
    <row r="13" spans="1:34" s="14" customFormat="1" ht="18.75" customHeight="1">
      <c r="A13" s="89" t="s">
        <v>34</v>
      </c>
      <c r="B13" s="90" t="s">
        <v>50</v>
      </c>
      <c r="C13" s="24">
        <v>3</v>
      </c>
      <c r="D13" s="16" t="s">
        <v>72</v>
      </c>
      <c r="E13" s="17">
        <v>28</v>
      </c>
      <c r="F13" s="17">
        <v>2843</v>
      </c>
      <c r="G13" s="30">
        <v>5</v>
      </c>
      <c r="H13" s="43" t="s">
        <v>82</v>
      </c>
      <c r="I13" s="15" t="s">
        <v>74</v>
      </c>
      <c r="J13" s="17">
        <v>12</v>
      </c>
      <c r="K13" s="17">
        <f>170+165+170+180+240+201+3+115+152+2</f>
        <v>1398</v>
      </c>
      <c r="L13" s="59">
        <v>6</v>
      </c>
      <c r="M13" s="99">
        <f>SUM(F13,K13)</f>
        <v>4241</v>
      </c>
      <c r="N13" s="100">
        <f>SUM(G13,L13)</f>
        <v>11</v>
      </c>
      <c r="O13" s="68">
        <v>9</v>
      </c>
      <c r="P13" s="69">
        <v>8</v>
      </c>
      <c r="Q13" s="43" t="s">
        <v>75</v>
      </c>
      <c r="R13" s="16" t="s">
        <v>74</v>
      </c>
      <c r="S13" s="17">
        <v>12</v>
      </c>
      <c r="T13" s="17">
        <v>4123</v>
      </c>
      <c r="U13" s="30">
        <v>4</v>
      </c>
      <c r="V13" s="43" t="s">
        <v>75</v>
      </c>
      <c r="W13" s="16" t="s">
        <v>72</v>
      </c>
      <c r="X13" s="17">
        <v>13</v>
      </c>
      <c r="Y13" s="17">
        <v>2110</v>
      </c>
      <c r="Z13" s="105">
        <v>5</v>
      </c>
      <c r="AA13" s="22">
        <f>T13+Y13</f>
        <v>6233</v>
      </c>
      <c r="AB13" s="27">
        <f>U13+Z13</f>
        <v>9</v>
      </c>
      <c r="AC13" s="32">
        <v>8</v>
      </c>
      <c r="AD13" s="128">
        <v>10</v>
      </c>
      <c r="AE13" s="112">
        <f>N13+AB13</f>
        <v>20</v>
      </c>
      <c r="AF13" s="107">
        <f>M13+AA13</f>
        <v>10474</v>
      </c>
      <c r="AG13" s="117">
        <v>8</v>
      </c>
      <c r="AH13" s="14">
        <f t="shared" si="0"/>
        <v>65</v>
      </c>
    </row>
    <row r="14" spans="1:34" s="14" customFormat="1" ht="18.75" customHeight="1">
      <c r="A14" s="87" t="s">
        <v>55</v>
      </c>
      <c r="B14" s="88" t="s">
        <v>56</v>
      </c>
      <c r="C14" s="24">
        <v>10</v>
      </c>
      <c r="D14" s="16" t="s">
        <v>74</v>
      </c>
      <c r="E14" s="17">
        <v>9</v>
      </c>
      <c r="F14" s="17">
        <v>1522</v>
      </c>
      <c r="G14" s="30">
        <v>5</v>
      </c>
      <c r="H14" s="43" t="s">
        <v>84</v>
      </c>
      <c r="I14" s="15" t="s">
        <v>72</v>
      </c>
      <c r="J14" s="17">
        <v>3</v>
      </c>
      <c r="K14" s="17">
        <v>937</v>
      </c>
      <c r="L14" s="59">
        <v>9</v>
      </c>
      <c r="M14" s="99">
        <f>SUM(F14,K14)</f>
        <v>2459</v>
      </c>
      <c r="N14" s="100">
        <f>SUM(G14,L14)</f>
        <v>14</v>
      </c>
      <c r="O14" s="68">
        <v>12</v>
      </c>
      <c r="P14" s="69">
        <v>2</v>
      </c>
      <c r="Q14" s="43" t="s">
        <v>82</v>
      </c>
      <c r="R14" s="16" t="s">
        <v>74</v>
      </c>
      <c r="S14" s="17">
        <v>32</v>
      </c>
      <c r="T14" s="17">
        <v>4687</v>
      </c>
      <c r="U14" s="30">
        <v>3</v>
      </c>
      <c r="V14" s="43" t="s">
        <v>82</v>
      </c>
      <c r="W14" s="16" t="s">
        <v>72</v>
      </c>
      <c r="X14" s="17">
        <v>27</v>
      </c>
      <c r="Y14" s="17">
        <v>2727</v>
      </c>
      <c r="Z14" s="105">
        <v>4</v>
      </c>
      <c r="AA14" s="22">
        <f>T14+Y14</f>
        <v>7414</v>
      </c>
      <c r="AB14" s="27">
        <f>U14+Z14</f>
        <v>7</v>
      </c>
      <c r="AC14" s="32">
        <v>6</v>
      </c>
      <c r="AD14" s="128">
        <v>14</v>
      </c>
      <c r="AE14" s="112">
        <f>N14+AB14</f>
        <v>21</v>
      </c>
      <c r="AF14" s="107">
        <f>M14+AA14</f>
        <v>9873</v>
      </c>
      <c r="AG14" s="117">
        <v>9</v>
      </c>
      <c r="AH14" s="14">
        <f t="shared" si="0"/>
        <v>71</v>
      </c>
    </row>
    <row r="15" spans="1:34" s="14" customFormat="1" ht="18.75" customHeight="1">
      <c r="A15" s="87" t="s">
        <v>55</v>
      </c>
      <c r="B15" s="88" t="s">
        <v>73</v>
      </c>
      <c r="C15" s="24">
        <v>10</v>
      </c>
      <c r="D15" s="16" t="s">
        <v>72</v>
      </c>
      <c r="E15" s="17">
        <v>8</v>
      </c>
      <c r="F15" s="17">
        <v>1386</v>
      </c>
      <c r="G15" s="30">
        <v>9</v>
      </c>
      <c r="H15" s="43" t="s">
        <v>84</v>
      </c>
      <c r="I15" s="15" t="s">
        <v>74</v>
      </c>
      <c r="J15" s="17">
        <v>2</v>
      </c>
      <c r="K15" s="17">
        <f>280+187</f>
        <v>467</v>
      </c>
      <c r="L15" s="59">
        <v>9</v>
      </c>
      <c r="M15" s="99">
        <f>SUM(F15,K15)</f>
        <v>1853</v>
      </c>
      <c r="N15" s="100">
        <f>SUM(G15,L15)</f>
        <v>18</v>
      </c>
      <c r="O15" s="68">
        <v>19</v>
      </c>
      <c r="P15" s="69"/>
      <c r="Q15" s="43" t="s">
        <v>79</v>
      </c>
      <c r="R15" s="16" t="s">
        <v>74</v>
      </c>
      <c r="S15" s="17">
        <v>6</v>
      </c>
      <c r="T15" s="17">
        <v>987</v>
      </c>
      <c r="U15" s="29">
        <v>7</v>
      </c>
      <c r="V15" s="43" t="s">
        <v>79</v>
      </c>
      <c r="W15" s="16" t="s">
        <v>72</v>
      </c>
      <c r="X15" s="17">
        <v>4</v>
      </c>
      <c r="Y15" s="17">
        <v>738</v>
      </c>
      <c r="Z15" s="97">
        <v>7</v>
      </c>
      <c r="AA15" s="22">
        <f>T15+Y15</f>
        <v>1725</v>
      </c>
      <c r="AB15" s="27">
        <f>U15+Z15</f>
        <v>14</v>
      </c>
      <c r="AC15" s="32">
        <v>14</v>
      </c>
      <c r="AD15" s="128"/>
      <c r="AE15" s="112">
        <f>N15+AB15</f>
        <v>32</v>
      </c>
      <c r="AF15" s="107">
        <f>M15+AA15</f>
        <v>3578</v>
      </c>
      <c r="AG15" s="117">
        <v>10</v>
      </c>
      <c r="AH15" s="14">
        <f t="shared" si="0"/>
        <v>20</v>
      </c>
    </row>
    <row r="16" spans="1:34" s="14" customFormat="1" ht="18.75" customHeight="1">
      <c r="A16" s="87" t="s">
        <v>36</v>
      </c>
      <c r="B16" s="88" t="s">
        <v>48</v>
      </c>
      <c r="C16" s="24">
        <v>7</v>
      </c>
      <c r="D16" s="16" t="s">
        <v>72</v>
      </c>
      <c r="E16" s="17">
        <v>8</v>
      </c>
      <c r="F16" s="17">
        <v>1148</v>
      </c>
      <c r="G16" s="30">
        <v>12</v>
      </c>
      <c r="H16" s="43" t="s">
        <v>81</v>
      </c>
      <c r="I16" s="15" t="s">
        <v>74</v>
      </c>
      <c r="J16" s="17">
        <v>3</v>
      </c>
      <c r="K16" s="17">
        <f>1+213</f>
        <v>214</v>
      </c>
      <c r="L16" s="59">
        <v>11</v>
      </c>
      <c r="M16" s="99">
        <f>SUM(F16,K16)</f>
        <v>1362</v>
      </c>
      <c r="N16" s="100">
        <f>SUM(G16,L16)</f>
        <v>23</v>
      </c>
      <c r="O16" s="68">
        <v>23</v>
      </c>
      <c r="P16" s="69"/>
      <c r="Q16" s="43" t="s">
        <v>89</v>
      </c>
      <c r="R16" s="16" t="s">
        <v>74</v>
      </c>
      <c r="S16" s="17">
        <v>12</v>
      </c>
      <c r="T16" s="17">
        <v>1828</v>
      </c>
      <c r="U16" s="29">
        <v>5</v>
      </c>
      <c r="V16" s="43" t="s">
        <v>89</v>
      </c>
      <c r="W16" s="16" t="s">
        <v>72</v>
      </c>
      <c r="X16" s="17">
        <v>7</v>
      </c>
      <c r="Y16" s="17">
        <v>1320</v>
      </c>
      <c r="Z16" s="97">
        <v>6</v>
      </c>
      <c r="AA16" s="22">
        <f>T16+Y16</f>
        <v>3148</v>
      </c>
      <c r="AB16" s="27">
        <f>U16+Z16</f>
        <v>11</v>
      </c>
      <c r="AC16" s="32">
        <v>11</v>
      </c>
      <c r="AD16" s="128">
        <v>4</v>
      </c>
      <c r="AE16" s="112">
        <f>N16+AB16</f>
        <v>34</v>
      </c>
      <c r="AF16" s="107">
        <f>M16+AA16</f>
        <v>4510</v>
      </c>
      <c r="AG16" s="117">
        <v>11</v>
      </c>
      <c r="AH16" s="14">
        <f t="shared" si="0"/>
        <v>30</v>
      </c>
    </row>
    <row r="17" spans="1:36" s="14" customFormat="1" ht="18.75" customHeight="1">
      <c r="A17" s="87" t="s">
        <v>33</v>
      </c>
      <c r="B17" s="88" t="s">
        <v>54</v>
      </c>
      <c r="C17" s="24">
        <v>13</v>
      </c>
      <c r="D17" s="16" t="s">
        <v>72</v>
      </c>
      <c r="E17" s="17">
        <v>9</v>
      </c>
      <c r="F17" s="17">
        <v>1182</v>
      </c>
      <c r="G17" s="30">
        <v>11</v>
      </c>
      <c r="H17" s="43" t="s">
        <v>83</v>
      </c>
      <c r="I17" s="15" t="s">
        <v>74</v>
      </c>
      <c r="J17" s="17">
        <v>8</v>
      </c>
      <c r="K17" s="17">
        <f>224+156+5</f>
        <v>385</v>
      </c>
      <c r="L17" s="59">
        <v>10</v>
      </c>
      <c r="M17" s="99">
        <f>SUM(F17,K17)</f>
        <v>1567</v>
      </c>
      <c r="N17" s="100">
        <f>SUM(G17,L17)</f>
        <v>21</v>
      </c>
      <c r="O17" s="68">
        <v>21</v>
      </c>
      <c r="P17" s="69"/>
      <c r="Q17" s="43" t="s">
        <v>83</v>
      </c>
      <c r="R17" s="16" t="s">
        <v>72</v>
      </c>
      <c r="S17" s="17">
        <v>11</v>
      </c>
      <c r="T17" s="17">
        <v>2087</v>
      </c>
      <c r="U17" s="29">
        <v>9</v>
      </c>
      <c r="V17" s="43" t="s">
        <v>83</v>
      </c>
      <c r="W17" s="16" t="s">
        <v>74</v>
      </c>
      <c r="X17" s="17">
        <v>15</v>
      </c>
      <c r="Y17" s="17">
        <v>3100</v>
      </c>
      <c r="Z17" s="97">
        <v>5</v>
      </c>
      <c r="AA17" s="22">
        <v>5187</v>
      </c>
      <c r="AB17" s="27">
        <f>U17+Z17</f>
        <v>14</v>
      </c>
      <c r="AC17" s="32">
        <v>13</v>
      </c>
      <c r="AD17" s="128"/>
      <c r="AE17" s="112">
        <f>N17+AB17</f>
        <v>35</v>
      </c>
      <c r="AF17" s="107">
        <f>M17+AA17</f>
        <v>6754</v>
      </c>
      <c r="AG17" s="117">
        <v>12</v>
      </c>
      <c r="AH17" s="14">
        <f t="shared" si="0"/>
        <v>43</v>
      </c>
    </row>
    <row r="18" spans="1:36" s="14" customFormat="1" ht="18.75" customHeight="1">
      <c r="A18" s="87" t="s">
        <v>68</v>
      </c>
      <c r="B18" s="88" t="s">
        <v>69</v>
      </c>
      <c r="C18" s="92">
        <v>4</v>
      </c>
      <c r="D18" s="93" t="s">
        <v>72</v>
      </c>
      <c r="E18" s="93">
        <v>6</v>
      </c>
      <c r="F18" s="93">
        <v>1744</v>
      </c>
      <c r="G18" s="30">
        <v>8</v>
      </c>
      <c r="H18" s="92">
        <v>4</v>
      </c>
      <c r="I18" s="93" t="s">
        <v>74</v>
      </c>
      <c r="J18" s="93">
        <v>2</v>
      </c>
      <c r="K18" s="93">
        <f>390+220</f>
        <v>610</v>
      </c>
      <c r="L18" s="59">
        <v>8</v>
      </c>
      <c r="M18" s="99">
        <f>SUM(F18,K18)</f>
        <v>2354</v>
      </c>
      <c r="N18" s="100">
        <f>SUM(G18,L18)</f>
        <v>16</v>
      </c>
      <c r="O18" s="68">
        <v>16</v>
      </c>
      <c r="P18" s="95"/>
      <c r="Q18" s="92">
        <v>12</v>
      </c>
      <c r="R18" s="93" t="s">
        <v>72</v>
      </c>
      <c r="S18" s="93">
        <v>12</v>
      </c>
      <c r="T18" s="93">
        <v>1500</v>
      </c>
      <c r="U18" s="96">
        <v>10</v>
      </c>
      <c r="V18" s="92">
        <v>12</v>
      </c>
      <c r="W18" s="93" t="s">
        <v>74</v>
      </c>
      <c r="X18" s="93">
        <v>5</v>
      </c>
      <c r="Y18" s="93">
        <v>967</v>
      </c>
      <c r="Z18" s="94">
        <v>9</v>
      </c>
      <c r="AA18" s="22">
        <f>T18+Y18</f>
        <v>2467</v>
      </c>
      <c r="AB18" s="27">
        <f>U18+Z18</f>
        <v>19</v>
      </c>
      <c r="AC18" s="32">
        <v>17</v>
      </c>
      <c r="AD18" s="128"/>
      <c r="AE18" s="112">
        <f>N18+AB18</f>
        <v>35</v>
      </c>
      <c r="AF18" s="107">
        <f>M18+AA18</f>
        <v>4821</v>
      </c>
      <c r="AG18" s="117">
        <v>13</v>
      </c>
      <c r="AH18" s="14">
        <f t="shared" si="0"/>
        <v>25</v>
      </c>
      <c r="AJ18" s="25"/>
    </row>
    <row r="19" spans="1:36" s="14" customFormat="1" ht="18.75" customHeight="1">
      <c r="A19" s="101" t="s">
        <v>67</v>
      </c>
      <c r="B19" s="88" t="s">
        <v>66</v>
      </c>
      <c r="C19" s="24">
        <v>9</v>
      </c>
      <c r="D19" s="16" t="s">
        <v>72</v>
      </c>
      <c r="E19" s="17">
        <v>11</v>
      </c>
      <c r="F19" s="17">
        <v>1782</v>
      </c>
      <c r="G19" s="30">
        <v>7</v>
      </c>
      <c r="H19" s="43" t="s">
        <v>88</v>
      </c>
      <c r="I19" s="15" t="s">
        <v>74</v>
      </c>
      <c r="J19" s="17">
        <v>6</v>
      </c>
      <c r="K19" s="17">
        <f>166+260+167+194+111</f>
        <v>898</v>
      </c>
      <c r="L19" s="59">
        <v>7</v>
      </c>
      <c r="M19" s="99">
        <f>SUM(F19,K19)</f>
        <v>2680</v>
      </c>
      <c r="N19" s="100">
        <f>SUM(G19,L19)</f>
        <v>14</v>
      </c>
      <c r="O19" s="68">
        <v>11</v>
      </c>
      <c r="P19" s="69">
        <v>4</v>
      </c>
      <c r="Q19" s="43" t="s">
        <v>86</v>
      </c>
      <c r="R19" s="16" t="s">
        <v>74</v>
      </c>
      <c r="S19" s="17">
        <v>4</v>
      </c>
      <c r="T19" s="17">
        <v>560</v>
      </c>
      <c r="U19" s="29">
        <v>10</v>
      </c>
      <c r="V19" s="43" t="s">
        <v>86</v>
      </c>
      <c r="W19" s="16" t="s">
        <v>72</v>
      </c>
      <c r="X19" s="17">
        <v>1</v>
      </c>
      <c r="Y19" s="17">
        <v>299</v>
      </c>
      <c r="Z19" s="97">
        <v>11</v>
      </c>
      <c r="AA19" s="22">
        <f>T19+Y19</f>
        <v>859</v>
      </c>
      <c r="AB19" s="27">
        <f>U19+Z19</f>
        <v>21</v>
      </c>
      <c r="AC19" s="32">
        <v>20</v>
      </c>
      <c r="AD19" s="128"/>
      <c r="AE19" s="112">
        <f>N19+AB19</f>
        <v>35</v>
      </c>
      <c r="AF19" s="107">
        <f>M19+AA19</f>
        <v>3539</v>
      </c>
      <c r="AG19" s="117">
        <v>14</v>
      </c>
      <c r="AH19" s="14">
        <f t="shared" si="0"/>
        <v>22</v>
      </c>
    </row>
    <row r="20" spans="1:36" s="14" customFormat="1" ht="18.75" customHeight="1">
      <c r="A20" s="87" t="s">
        <v>36</v>
      </c>
      <c r="B20" s="91" t="s">
        <v>37</v>
      </c>
      <c r="C20" s="24">
        <v>6</v>
      </c>
      <c r="D20" s="16" t="s">
        <v>74</v>
      </c>
      <c r="E20" s="17">
        <v>16</v>
      </c>
      <c r="F20" s="17">
        <v>1513</v>
      </c>
      <c r="G20" s="30">
        <v>6</v>
      </c>
      <c r="H20" s="43" t="s">
        <v>75</v>
      </c>
      <c r="I20" s="15" t="s">
        <v>72</v>
      </c>
      <c r="J20" s="17">
        <v>7</v>
      </c>
      <c r="K20" s="17">
        <v>694</v>
      </c>
      <c r="L20" s="59">
        <v>10</v>
      </c>
      <c r="M20" s="99">
        <f>SUM(F20,K20)</f>
        <v>2207</v>
      </c>
      <c r="N20" s="100">
        <f>SUM(G20,L20)</f>
        <v>16</v>
      </c>
      <c r="O20" s="68">
        <v>17</v>
      </c>
      <c r="P20" s="69"/>
      <c r="Q20" s="43" t="s">
        <v>80</v>
      </c>
      <c r="R20" s="16" t="s">
        <v>74</v>
      </c>
      <c r="S20" s="17">
        <v>0</v>
      </c>
      <c r="T20" s="17">
        <v>0</v>
      </c>
      <c r="U20" s="29">
        <v>13</v>
      </c>
      <c r="V20" s="43" t="s">
        <v>80</v>
      </c>
      <c r="W20" s="16" t="s">
        <v>72</v>
      </c>
      <c r="X20" s="17">
        <v>3</v>
      </c>
      <c r="Y20" s="17">
        <v>564</v>
      </c>
      <c r="Z20" s="97">
        <v>8</v>
      </c>
      <c r="AA20" s="22">
        <f>T20+Y20</f>
        <v>564</v>
      </c>
      <c r="AB20" s="27">
        <f>U20+Z20</f>
        <v>21</v>
      </c>
      <c r="AC20" s="32">
        <v>22</v>
      </c>
      <c r="AD20" s="128"/>
      <c r="AE20" s="112">
        <f>N20+AB20</f>
        <v>37</v>
      </c>
      <c r="AF20" s="107">
        <f>M20+AA20</f>
        <v>2771</v>
      </c>
      <c r="AG20" s="117">
        <v>15</v>
      </c>
      <c r="AH20" s="14">
        <f t="shared" si="0"/>
        <v>26</v>
      </c>
    </row>
    <row r="21" spans="1:36" s="14" customFormat="1" ht="18.75" customHeight="1">
      <c r="A21" s="87" t="s">
        <v>59</v>
      </c>
      <c r="B21" s="91" t="s">
        <v>60</v>
      </c>
      <c r="C21" s="24">
        <v>7</v>
      </c>
      <c r="D21" s="16" t="s">
        <v>74</v>
      </c>
      <c r="E21" s="17">
        <v>1</v>
      </c>
      <c r="F21" s="17">
        <v>1</v>
      </c>
      <c r="G21" s="30">
        <v>13</v>
      </c>
      <c r="H21" s="43" t="s">
        <v>81</v>
      </c>
      <c r="I21" s="15" t="s">
        <v>72</v>
      </c>
      <c r="J21" s="17">
        <v>21</v>
      </c>
      <c r="K21" s="17">
        <v>2003</v>
      </c>
      <c r="L21" s="59">
        <v>7</v>
      </c>
      <c r="M21" s="99">
        <f>SUM(F21,K21)</f>
        <v>2004</v>
      </c>
      <c r="N21" s="100">
        <f>SUM(G21,L21)</f>
        <v>20</v>
      </c>
      <c r="O21" s="68">
        <v>20</v>
      </c>
      <c r="P21" s="69"/>
      <c r="Q21" s="43" t="s">
        <v>89</v>
      </c>
      <c r="R21" s="16" t="s">
        <v>72</v>
      </c>
      <c r="S21" s="17">
        <v>25</v>
      </c>
      <c r="T21" s="17">
        <v>3225</v>
      </c>
      <c r="U21" s="29">
        <v>7</v>
      </c>
      <c r="V21" s="43" t="s">
        <v>89</v>
      </c>
      <c r="W21" s="16" t="s">
        <v>74</v>
      </c>
      <c r="X21" s="17">
        <v>5</v>
      </c>
      <c r="Y21" s="17">
        <v>544</v>
      </c>
      <c r="Z21" s="97">
        <v>11</v>
      </c>
      <c r="AA21" s="22">
        <f>T21+Y21</f>
        <v>3769</v>
      </c>
      <c r="AB21" s="27">
        <f>U21+Z21</f>
        <v>18</v>
      </c>
      <c r="AC21" s="32">
        <v>16</v>
      </c>
      <c r="AD21" s="128"/>
      <c r="AE21" s="112">
        <f>N21+AB21</f>
        <v>38</v>
      </c>
      <c r="AF21" s="107">
        <f>M21+AA21</f>
        <v>5773</v>
      </c>
      <c r="AG21" s="117">
        <v>16</v>
      </c>
      <c r="AH21" s="14">
        <f t="shared" si="0"/>
        <v>52</v>
      </c>
    </row>
    <row r="22" spans="1:36" s="14" customFormat="1" ht="18.75" customHeight="1">
      <c r="A22" s="87" t="s">
        <v>36</v>
      </c>
      <c r="B22" s="88" t="s">
        <v>40</v>
      </c>
      <c r="C22" s="24">
        <v>5</v>
      </c>
      <c r="D22" s="16" t="s">
        <v>72</v>
      </c>
      <c r="E22" s="17">
        <v>38</v>
      </c>
      <c r="F22" s="17">
        <v>5630</v>
      </c>
      <c r="G22" s="30">
        <v>3</v>
      </c>
      <c r="H22" s="43" t="s">
        <v>78</v>
      </c>
      <c r="I22" s="15" t="s">
        <v>74</v>
      </c>
      <c r="J22" s="17">
        <v>13</v>
      </c>
      <c r="K22" s="17">
        <f>225+126+181+171+179+170+145+180+200+165</f>
        <v>1742</v>
      </c>
      <c r="L22" s="59">
        <v>4</v>
      </c>
      <c r="M22" s="99">
        <f>SUM(F22,K22)</f>
        <v>7372</v>
      </c>
      <c r="N22" s="100">
        <f>SUM(G22,L22)</f>
        <v>7</v>
      </c>
      <c r="O22" s="68">
        <v>6</v>
      </c>
      <c r="P22" s="69">
        <v>14</v>
      </c>
      <c r="Q22" s="43"/>
      <c r="R22" s="16"/>
      <c r="S22" s="17">
        <v>0</v>
      </c>
      <c r="T22" s="17">
        <v>0</v>
      </c>
      <c r="U22" s="29">
        <v>16</v>
      </c>
      <c r="V22" s="43"/>
      <c r="W22" s="16"/>
      <c r="X22" s="17">
        <v>0</v>
      </c>
      <c r="Y22" s="17">
        <v>0</v>
      </c>
      <c r="Z22" s="97">
        <v>16</v>
      </c>
      <c r="AA22" s="22">
        <f>T22+Y22</f>
        <v>0</v>
      </c>
      <c r="AB22" s="27">
        <v>32</v>
      </c>
      <c r="AC22" s="32">
        <v>27</v>
      </c>
      <c r="AD22" s="128"/>
      <c r="AE22" s="112">
        <f>N22+AB22</f>
        <v>39</v>
      </c>
      <c r="AF22" s="107">
        <f>M22+AA22</f>
        <v>7372</v>
      </c>
      <c r="AG22" s="131">
        <v>17</v>
      </c>
      <c r="AH22" s="14">
        <f t="shared" si="0"/>
        <v>51</v>
      </c>
    </row>
    <row r="23" spans="1:36" s="14" customFormat="1" ht="18.75" customHeight="1">
      <c r="A23" s="87" t="s">
        <v>42</v>
      </c>
      <c r="B23" s="88" t="s">
        <v>58</v>
      </c>
      <c r="C23" s="24">
        <v>11</v>
      </c>
      <c r="D23" s="16" t="s">
        <v>74</v>
      </c>
      <c r="E23" s="17">
        <v>11</v>
      </c>
      <c r="F23" s="17">
        <v>1821</v>
      </c>
      <c r="G23" s="30">
        <v>4</v>
      </c>
      <c r="H23" s="43" t="s">
        <v>85</v>
      </c>
      <c r="I23" s="15" t="s">
        <v>72</v>
      </c>
      <c r="J23" s="17">
        <v>23</v>
      </c>
      <c r="K23" s="17">
        <v>3636</v>
      </c>
      <c r="L23" s="59">
        <v>4</v>
      </c>
      <c r="M23" s="99">
        <f>SUM(F23,K23)</f>
        <v>5457</v>
      </c>
      <c r="N23" s="100">
        <f>SUM(G23,L23)</f>
        <v>8</v>
      </c>
      <c r="O23" s="68">
        <v>8</v>
      </c>
      <c r="P23" s="69">
        <v>10</v>
      </c>
      <c r="Q23" s="43"/>
      <c r="R23" s="16"/>
      <c r="S23" s="17">
        <v>0</v>
      </c>
      <c r="T23" s="17">
        <v>0</v>
      </c>
      <c r="U23" s="29">
        <v>16</v>
      </c>
      <c r="V23" s="43"/>
      <c r="W23" s="16"/>
      <c r="X23" s="17">
        <v>0</v>
      </c>
      <c r="Y23" s="17">
        <v>0</v>
      </c>
      <c r="Z23" s="97">
        <v>16</v>
      </c>
      <c r="AA23" s="22">
        <f>T23+Y23</f>
        <v>0</v>
      </c>
      <c r="AB23" s="27">
        <v>32</v>
      </c>
      <c r="AC23" s="32">
        <v>27</v>
      </c>
      <c r="AD23" s="128"/>
      <c r="AE23" s="112">
        <f>N23+AB23</f>
        <v>40</v>
      </c>
      <c r="AF23" s="107">
        <f>M23+AA23</f>
        <v>5457</v>
      </c>
      <c r="AG23" s="117">
        <v>18</v>
      </c>
      <c r="AH23" s="14">
        <f t="shared" si="0"/>
        <v>34</v>
      </c>
    </row>
    <row r="24" spans="1:36" s="14" customFormat="1" ht="18.75" customHeight="1">
      <c r="A24" s="87" t="s">
        <v>64</v>
      </c>
      <c r="B24" s="88" t="s">
        <v>65</v>
      </c>
      <c r="C24" s="24">
        <v>9</v>
      </c>
      <c r="D24" s="16" t="s">
        <v>74</v>
      </c>
      <c r="E24" s="17">
        <v>5</v>
      </c>
      <c r="F24" s="17">
        <v>1116</v>
      </c>
      <c r="G24" s="30">
        <v>9</v>
      </c>
      <c r="H24" s="43" t="s">
        <v>88</v>
      </c>
      <c r="I24" s="15" t="s">
        <v>72</v>
      </c>
      <c r="J24" s="17">
        <v>14</v>
      </c>
      <c r="K24" s="17">
        <v>2068</v>
      </c>
      <c r="L24" s="59">
        <v>6</v>
      </c>
      <c r="M24" s="99">
        <f>SUM(F24,K24)</f>
        <v>3184</v>
      </c>
      <c r="N24" s="100">
        <f>SUM(G24,L24)</f>
        <v>15</v>
      </c>
      <c r="O24" s="68">
        <v>13</v>
      </c>
      <c r="P24" s="69"/>
      <c r="Q24" s="43" t="s">
        <v>86</v>
      </c>
      <c r="R24" s="16" t="s">
        <v>72</v>
      </c>
      <c r="S24" s="17">
        <v>0</v>
      </c>
      <c r="T24" s="17">
        <v>0</v>
      </c>
      <c r="U24" s="29">
        <v>13</v>
      </c>
      <c r="V24" s="43" t="s">
        <v>86</v>
      </c>
      <c r="W24" s="16" t="s">
        <v>74</v>
      </c>
      <c r="X24" s="17">
        <v>3</v>
      </c>
      <c r="Y24" s="17">
        <v>195</v>
      </c>
      <c r="Z24" s="97">
        <v>13</v>
      </c>
      <c r="AA24" s="22">
        <f>T24+Y24</f>
        <v>195</v>
      </c>
      <c r="AB24" s="27">
        <f>U24+Z24</f>
        <v>26</v>
      </c>
      <c r="AC24" s="32">
        <v>26</v>
      </c>
      <c r="AD24" s="128"/>
      <c r="AE24" s="112">
        <f>N24+AB24</f>
        <v>41</v>
      </c>
      <c r="AF24" s="107">
        <f>M24+AA24</f>
        <v>3379</v>
      </c>
      <c r="AG24" s="117">
        <v>19</v>
      </c>
      <c r="AH24" s="14">
        <f t="shared" si="0"/>
        <v>22</v>
      </c>
    </row>
    <row r="25" spans="1:36" s="14" customFormat="1" ht="18.75" customHeight="1">
      <c r="A25" s="87" t="s">
        <v>52</v>
      </c>
      <c r="B25" s="88" t="s">
        <v>53</v>
      </c>
      <c r="C25" s="24">
        <v>13</v>
      </c>
      <c r="D25" s="16" t="s">
        <v>74</v>
      </c>
      <c r="E25" s="17">
        <v>1</v>
      </c>
      <c r="F25" s="17">
        <v>194</v>
      </c>
      <c r="G25" s="30">
        <v>12</v>
      </c>
      <c r="H25" s="43" t="s">
        <v>83</v>
      </c>
      <c r="I25" s="15" t="s">
        <v>72</v>
      </c>
      <c r="J25" s="17">
        <v>4</v>
      </c>
      <c r="K25" s="17">
        <v>641</v>
      </c>
      <c r="L25" s="59">
        <v>11</v>
      </c>
      <c r="M25" s="99">
        <f>SUM(F25,K25)</f>
        <v>835</v>
      </c>
      <c r="N25" s="100">
        <f>SUM(G25,L25)</f>
        <v>23</v>
      </c>
      <c r="O25" s="68">
        <v>24</v>
      </c>
      <c r="P25" s="69"/>
      <c r="Q25" s="43" t="s">
        <v>83</v>
      </c>
      <c r="R25" s="16" t="s">
        <v>74</v>
      </c>
      <c r="S25" s="17">
        <v>3</v>
      </c>
      <c r="T25" s="17">
        <v>599</v>
      </c>
      <c r="U25" s="29">
        <v>9</v>
      </c>
      <c r="V25" s="43" t="s">
        <v>83</v>
      </c>
      <c r="W25" s="16" t="s">
        <v>72</v>
      </c>
      <c r="X25" s="17">
        <v>3</v>
      </c>
      <c r="Y25" s="17">
        <v>324</v>
      </c>
      <c r="Z25" s="97">
        <v>10</v>
      </c>
      <c r="AA25" s="22">
        <f>T25+Y25</f>
        <v>923</v>
      </c>
      <c r="AB25" s="27">
        <f>U25+Z25</f>
        <v>19</v>
      </c>
      <c r="AC25" s="32">
        <v>18</v>
      </c>
      <c r="AD25" s="128"/>
      <c r="AE25" s="112">
        <f>N25+AB25</f>
        <v>42</v>
      </c>
      <c r="AF25" s="107">
        <f>M25+AA25</f>
        <v>1758</v>
      </c>
      <c r="AG25" s="117">
        <v>20</v>
      </c>
      <c r="AH25" s="14">
        <f t="shared" si="0"/>
        <v>11</v>
      </c>
    </row>
    <row r="26" spans="1:36" s="14" customFormat="1" ht="18.75" customHeight="1">
      <c r="A26" s="87" t="s">
        <v>68</v>
      </c>
      <c r="B26" s="88" t="s">
        <v>70</v>
      </c>
      <c r="C26" s="92">
        <v>4</v>
      </c>
      <c r="D26" s="93" t="s">
        <v>74</v>
      </c>
      <c r="E26" s="93">
        <v>3</v>
      </c>
      <c r="F26" s="93">
        <v>950</v>
      </c>
      <c r="G26" s="53">
        <v>10</v>
      </c>
      <c r="H26" s="92">
        <v>4</v>
      </c>
      <c r="I26" s="93" t="s">
        <v>72</v>
      </c>
      <c r="J26" s="93">
        <v>2</v>
      </c>
      <c r="K26" s="93">
        <v>445</v>
      </c>
      <c r="L26" s="59">
        <v>13</v>
      </c>
      <c r="M26" s="99">
        <f>SUM(F26,K26)</f>
        <v>1395</v>
      </c>
      <c r="N26" s="100">
        <f>SUM(G26,L26)</f>
        <v>23</v>
      </c>
      <c r="O26" s="68">
        <v>22</v>
      </c>
      <c r="P26" s="95"/>
      <c r="Q26" s="92">
        <v>12</v>
      </c>
      <c r="R26" s="93" t="s">
        <v>74</v>
      </c>
      <c r="S26" s="93">
        <v>3</v>
      </c>
      <c r="T26" s="93">
        <v>786</v>
      </c>
      <c r="U26" s="96">
        <v>8</v>
      </c>
      <c r="V26" s="92">
        <v>12</v>
      </c>
      <c r="W26" s="93" t="s">
        <v>72</v>
      </c>
      <c r="X26" s="93">
        <v>0</v>
      </c>
      <c r="Y26" s="93">
        <v>0</v>
      </c>
      <c r="Z26" s="94">
        <v>13</v>
      </c>
      <c r="AA26" s="22">
        <f>T26+Y26</f>
        <v>786</v>
      </c>
      <c r="AB26" s="27">
        <f>U26+Z26</f>
        <v>21</v>
      </c>
      <c r="AC26" s="32">
        <v>21</v>
      </c>
      <c r="AD26" s="128"/>
      <c r="AE26" s="112">
        <f>N26+AB26</f>
        <v>44</v>
      </c>
      <c r="AF26" s="107">
        <f>M26+AA26</f>
        <v>2181</v>
      </c>
      <c r="AG26" s="117">
        <v>21</v>
      </c>
      <c r="AH26" s="14">
        <f t="shared" si="0"/>
        <v>8</v>
      </c>
    </row>
    <row r="27" spans="1:36" s="14" customFormat="1" ht="18.75" customHeight="1">
      <c r="A27" s="87" t="s">
        <v>90</v>
      </c>
      <c r="B27" s="88" t="s">
        <v>92</v>
      </c>
      <c r="C27" s="24"/>
      <c r="D27" s="16"/>
      <c r="E27" s="17">
        <v>0</v>
      </c>
      <c r="F27" s="17">
        <v>0</v>
      </c>
      <c r="G27" s="30">
        <v>17</v>
      </c>
      <c r="H27" s="43"/>
      <c r="I27" s="15"/>
      <c r="J27" s="17">
        <v>0</v>
      </c>
      <c r="K27" s="17">
        <v>0</v>
      </c>
      <c r="L27" s="59">
        <v>17</v>
      </c>
      <c r="M27" s="99">
        <f>SUM(F27,K27)</f>
        <v>0</v>
      </c>
      <c r="N27" s="100">
        <v>34</v>
      </c>
      <c r="O27" s="68">
        <v>29</v>
      </c>
      <c r="P27" s="69"/>
      <c r="Q27" s="43" t="s">
        <v>78</v>
      </c>
      <c r="R27" s="16" t="s">
        <v>72</v>
      </c>
      <c r="S27" s="17">
        <v>31</v>
      </c>
      <c r="T27" s="17">
        <v>4064</v>
      </c>
      <c r="U27" s="29">
        <v>5</v>
      </c>
      <c r="V27" s="43" t="s">
        <v>78</v>
      </c>
      <c r="W27" s="16" t="s">
        <v>74</v>
      </c>
      <c r="X27" s="17">
        <v>20</v>
      </c>
      <c r="Y27" s="17">
        <v>2334</v>
      </c>
      <c r="Z27" s="97">
        <v>6</v>
      </c>
      <c r="AA27" s="22">
        <f>T27+Y27</f>
        <v>6398</v>
      </c>
      <c r="AB27" s="27">
        <f>U27+Z27</f>
        <v>11</v>
      </c>
      <c r="AC27" s="32">
        <v>10</v>
      </c>
      <c r="AD27" s="128">
        <v>6</v>
      </c>
      <c r="AE27" s="112">
        <f>N27+AB27</f>
        <v>45</v>
      </c>
      <c r="AF27" s="107">
        <f>M27+AA27</f>
        <v>6398</v>
      </c>
      <c r="AG27" s="117">
        <v>22</v>
      </c>
      <c r="AH27" s="14">
        <f t="shared" si="0"/>
        <v>51</v>
      </c>
    </row>
    <row r="28" spans="1:36" s="14" customFormat="1" ht="18.75" customHeight="1">
      <c r="A28" s="87" t="s">
        <v>36</v>
      </c>
      <c r="B28" s="88" t="s">
        <v>41</v>
      </c>
      <c r="C28" s="92">
        <v>2</v>
      </c>
      <c r="D28" s="93" t="s">
        <v>74</v>
      </c>
      <c r="E28" s="93">
        <v>0</v>
      </c>
      <c r="F28" s="93">
        <v>0</v>
      </c>
      <c r="G28" s="53">
        <v>14</v>
      </c>
      <c r="H28" s="92">
        <v>2</v>
      </c>
      <c r="I28" s="93" t="s">
        <v>72</v>
      </c>
      <c r="J28" s="93">
        <v>2</v>
      </c>
      <c r="K28" s="93">
        <v>545</v>
      </c>
      <c r="L28" s="59">
        <v>12</v>
      </c>
      <c r="M28" s="99">
        <f>SUM(F28,K28)</f>
        <v>545</v>
      </c>
      <c r="N28" s="100">
        <f>SUM(G28,L28)</f>
        <v>26</v>
      </c>
      <c r="O28" s="68">
        <v>27</v>
      </c>
      <c r="P28" s="69"/>
      <c r="Q28" s="92">
        <v>9</v>
      </c>
      <c r="R28" s="93" t="s">
        <v>74</v>
      </c>
      <c r="S28" s="93">
        <v>1</v>
      </c>
      <c r="T28" s="93">
        <v>155</v>
      </c>
      <c r="U28" s="96">
        <v>11</v>
      </c>
      <c r="V28" s="92">
        <v>9</v>
      </c>
      <c r="W28" s="93" t="s">
        <v>72</v>
      </c>
      <c r="X28" s="93">
        <v>2</v>
      </c>
      <c r="Y28" s="93">
        <v>354</v>
      </c>
      <c r="Z28" s="94">
        <v>9</v>
      </c>
      <c r="AA28" s="22">
        <f>T28+Y28</f>
        <v>509</v>
      </c>
      <c r="AB28" s="27">
        <f>U28+Z28</f>
        <v>20</v>
      </c>
      <c r="AC28" s="32">
        <v>19</v>
      </c>
      <c r="AD28" s="128"/>
      <c r="AE28" s="112">
        <f>N28+AB28</f>
        <v>46</v>
      </c>
      <c r="AF28" s="107">
        <f>M28+AA28</f>
        <v>1054</v>
      </c>
      <c r="AG28" s="131">
        <v>23</v>
      </c>
      <c r="AH28" s="14">
        <f t="shared" si="0"/>
        <v>5</v>
      </c>
    </row>
    <row r="29" spans="1:36" s="14" customFormat="1" ht="18.75" customHeight="1">
      <c r="A29" s="87" t="s">
        <v>49</v>
      </c>
      <c r="B29" s="88" t="s">
        <v>71</v>
      </c>
      <c r="C29" s="24">
        <v>5</v>
      </c>
      <c r="D29" s="16" t="s">
        <v>74</v>
      </c>
      <c r="E29" s="17">
        <v>11</v>
      </c>
      <c r="F29" s="17">
        <v>1510</v>
      </c>
      <c r="G29" s="30">
        <v>7</v>
      </c>
      <c r="H29" s="43" t="s">
        <v>78</v>
      </c>
      <c r="I29" s="15" t="s">
        <v>72</v>
      </c>
      <c r="J29" s="17">
        <v>11</v>
      </c>
      <c r="K29" s="17">
        <v>1537</v>
      </c>
      <c r="L29" s="59">
        <v>8</v>
      </c>
      <c r="M29" s="99">
        <f>SUM(F29,K29)</f>
        <v>3047</v>
      </c>
      <c r="N29" s="100">
        <f>SUM(G29,L29)</f>
        <v>15</v>
      </c>
      <c r="O29" s="68">
        <v>14</v>
      </c>
      <c r="P29" s="69"/>
      <c r="Q29" s="43"/>
      <c r="R29" s="16"/>
      <c r="S29" s="17">
        <v>0</v>
      </c>
      <c r="T29" s="17">
        <v>0</v>
      </c>
      <c r="U29" s="29">
        <v>16</v>
      </c>
      <c r="V29" s="43"/>
      <c r="W29" s="16"/>
      <c r="X29" s="17">
        <v>0</v>
      </c>
      <c r="Y29" s="17">
        <v>0</v>
      </c>
      <c r="Z29" s="97">
        <v>16</v>
      </c>
      <c r="AA29" s="22">
        <f>T29+Y29</f>
        <v>0</v>
      </c>
      <c r="AB29" s="27">
        <v>32</v>
      </c>
      <c r="AC29" s="32">
        <v>27</v>
      </c>
      <c r="AD29" s="128"/>
      <c r="AE29" s="112">
        <f>N29+AB29</f>
        <v>47</v>
      </c>
      <c r="AF29" s="107">
        <f>M29+AA29</f>
        <v>3047</v>
      </c>
      <c r="AG29" s="117">
        <v>24</v>
      </c>
      <c r="AH29" s="14">
        <f t="shared" si="0"/>
        <v>22</v>
      </c>
    </row>
    <row r="30" spans="1:36" s="14" customFormat="1" ht="18.75" customHeight="1">
      <c r="A30" s="87" t="s">
        <v>42</v>
      </c>
      <c r="B30" s="88" t="s">
        <v>57</v>
      </c>
      <c r="C30" s="24">
        <v>11</v>
      </c>
      <c r="D30" s="16" t="s">
        <v>72</v>
      </c>
      <c r="E30" s="17">
        <v>11</v>
      </c>
      <c r="F30" s="17">
        <v>1313</v>
      </c>
      <c r="G30" s="30">
        <v>10</v>
      </c>
      <c r="H30" s="43" t="s">
        <v>85</v>
      </c>
      <c r="I30" s="15" t="s">
        <v>74</v>
      </c>
      <c r="J30" s="17">
        <v>7</v>
      </c>
      <c r="K30" s="17">
        <f>330+192+175+158+193+216+152</f>
        <v>1416</v>
      </c>
      <c r="L30" s="59">
        <v>5</v>
      </c>
      <c r="M30" s="99">
        <f>SUM(F30,K30)</f>
        <v>2729</v>
      </c>
      <c r="N30" s="100">
        <f>SUM(G30,L30)</f>
        <v>15</v>
      </c>
      <c r="O30" s="68">
        <v>15</v>
      </c>
      <c r="P30" s="69"/>
      <c r="Q30" s="43"/>
      <c r="R30" s="16"/>
      <c r="S30" s="17">
        <v>0</v>
      </c>
      <c r="T30" s="17">
        <v>0</v>
      </c>
      <c r="U30" s="29">
        <v>16</v>
      </c>
      <c r="V30" s="43"/>
      <c r="W30" s="16"/>
      <c r="X30" s="17">
        <v>0</v>
      </c>
      <c r="Y30" s="17">
        <v>0</v>
      </c>
      <c r="Z30" s="97">
        <v>16</v>
      </c>
      <c r="AA30" s="22">
        <f>T30+Y30</f>
        <v>0</v>
      </c>
      <c r="AB30" s="27">
        <v>32</v>
      </c>
      <c r="AC30" s="32">
        <v>27</v>
      </c>
      <c r="AD30" s="128"/>
      <c r="AE30" s="112">
        <f>N30+AB30</f>
        <v>47</v>
      </c>
      <c r="AF30" s="107">
        <f>M30+AA30</f>
        <v>2729</v>
      </c>
      <c r="AG30" s="117">
        <v>25</v>
      </c>
      <c r="AH30" s="14">
        <f t="shared" si="0"/>
        <v>18</v>
      </c>
    </row>
    <row r="31" spans="1:36" s="14" customFormat="1" ht="18.75" customHeight="1">
      <c r="A31" s="87" t="s">
        <v>55</v>
      </c>
      <c r="B31" s="88" t="s">
        <v>93</v>
      </c>
      <c r="C31" s="24"/>
      <c r="D31" s="16"/>
      <c r="E31" s="17">
        <v>0</v>
      </c>
      <c r="F31" s="17">
        <v>0</v>
      </c>
      <c r="G31" s="30">
        <v>17</v>
      </c>
      <c r="H31" s="43"/>
      <c r="I31" s="15"/>
      <c r="J31" s="17">
        <v>0</v>
      </c>
      <c r="K31" s="17">
        <v>0</v>
      </c>
      <c r="L31" s="59">
        <v>17</v>
      </c>
      <c r="M31" s="99">
        <v>0</v>
      </c>
      <c r="N31" s="100">
        <v>34</v>
      </c>
      <c r="O31" s="68">
        <v>29</v>
      </c>
      <c r="P31" s="69"/>
      <c r="Q31" s="43" t="s">
        <v>79</v>
      </c>
      <c r="R31" s="16" t="s">
        <v>72</v>
      </c>
      <c r="S31" s="17">
        <v>25</v>
      </c>
      <c r="T31" s="17">
        <v>3432</v>
      </c>
      <c r="U31" s="29">
        <v>6</v>
      </c>
      <c r="V31" s="43" t="s">
        <v>79</v>
      </c>
      <c r="W31" s="16" t="s">
        <v>74</v>
      </c>
      <c r="X31" s="17">
        <v>17</v>
      </c>
      <c r="Y31" s="17">
        <v>1913</v>
      </c>
      <c r="Z31" s="97">
        <v>8</v>
      </c>
      <c r="AA31" s="22">
        <f>T31+Y31</f>
        <v>5345</v>
      </c>
      <c r="AB31" s="27">
        <f>U31+Z31</f>
        <v>14</v>
      </c>
      <c r="AC31" s="32">
        <v>12</v>
      </c>
      <c r="AD31" s="128">
        <v>2</v>
      </c>
      <c r="AE31" s="112">
        <f>N31+AB31</f>
        <v>48</v>
      </c>
      <c r="AF31" s="107">
        <f>M31+AA31</f>
        <v>5345</v>
      </c>
      <c r="AG31" s="117">
        <v>26</v>
      </c>
      <c r="AH31" s="14">
        <f t="shared" si="0"/>
        <v>42</v>
      </c>
    </row>
    <row r="32" spans="1:36" s="14" customFormat="1" ht="18.75" customHeight="1">
      <c r="A32" s="87" t="s">
        <v>36</v>
      </c>
      <c r="B32" s="88" t="s">
        <v>94</v>
      </c>
      <c r="C32" s="24"/>
      <c r="D32" s="16"/>
      <c r="E32" s="17">
        <v>0</v>
      </c>
      <c r="F32" s="17">
        <v>0</v>
      </c>
      <c r="G32" s="30">
        <v>17</v>
      </c>
      <c r="H32" s="43"/>
      <c r="I32" s="15"/>
      <c r="J32" s="17">
        <v>0</v>
      </c>
      <c r="K32" s="17">
        <v>0</v>
      </c>
      <c r="L32" s="59">
        <v>17</v>
      </c>
      <c r="M32" s="99">
        <v>0</v>
      </c>
      <c r="N32" s="100">
        <v>34</v>
      </c>
      <c r="O32" s="68">
        <v>29</v>
      </c>
      <c r="P32" s="69"/>
      <c r="Q32" s="43" t="s">
        <v>88</v>
      </c>
      <c r="R32" s="16" t="s">
        <v>72</v>
      </c>
      <c r="S32" s="17">
        <v>14</v>
      </c>
      <c r="T32" s="17">
        <v>2402</v>
      </c>
      <c r="U32" s="29">
        <v>8</v>
      </c>
      <c r="V32" s="43" t="s">
        <v>88</v>
      </c>
      <c r="W32" s="16" t="s">
        <v>74</v>
      </c>
      <c r="X32" s="17">
        <v>14</v>
      </c>
      <c r="Y32" s="17">
        <v>1967</v>
      </c>
      <c r="Z32" s="97">
        <v>7</v>
      </c>
      <c r="AA32" s="22">
        <f>T32+Y32</f>
        <v>4369</v>
      </c>
      <c r="AB32" s="27">
        <f>U32+Z32</f>
        <v>15</v>
      </c>
      <c r="AC32" s="32">
        <v>15</v>
      </c>
      <c r="AD32" s="128"/>
      <c r="AE32" s="112">
        <f>N32+AB32</f>
        <v>49</v>
      </c>
      <c r="AF32" s="107">
        <f>M32+AA32</f>
        <v>4369</v>
      </c>
      <c r="AG32" s="117">
        <v>27</v>
      </c>
      <c r="AH32" s="14">
        <f t="shared" si="0"/>
        <v>28</v>
      </c>
    </row>
    <row r="33" spans="1:34" s="14" customFormat="1" ht="18.75" customHeight="1">
      <c r="A33" s="89" t="s">
        <v>59</v>
      </c>
      <c r="B33" s="90" t="s">
        <v>61</v>
      </c>
      <c r="C33" s="134">
        <v>2</v>
      </c>
      <c r="D33" s="135" t="s">
        <v>72</v>
      </c>
      <c r="E33" s="136">
        <v>17</v>
      </c>
      <c r="F33" s="136">
        <v>2750</v>
      </c>
      <c r="G33" s="137">
        <v>6</v>
      </c>
      <c r="H33" s="138" t="s">
        <v>86</v>
      </c>
      <c r="I33" s="139" t="s">
        <v>74</v>
      </c>
      <c r="J33" s="136">
        <v>1</v>
      </c>
      <c r="K33" s="136">
        <v>183</v>
      </c>
      <c r="L33" s="140">
        <v>12</v>
      </c>
      <c r="M33" s="141">
        <f>SUM(F33,K33)</f>
        <v>2933</v>
      </c>
      <c r="N33" s="142">
        <f>SUM(G33,L33)</f>
        <v>18</v>
      </c>
      <c r="O33" s="143">
        <v>18</v>
      </c>
      <c r="P33" s="144"/>
      <c r="Q33" s="138"/>
      <c r="R33" s="135"/>
      <c r="S33" s="136">
        <v>0</v>
      </c>
      <c r="T33" s="136">
        <v>0</v>
      </c>
      <c r="U33" s="145">
        <v>16</v>
      </c>
      <c r="V33" s="138"/>
      <c r="W33" s="135"/>
      <c r="X33" s="136">
        <v>0</v>
      </c>
      <c r="Y33" s="136">
        <v>0</v>
      </c>
      <c r="Z33" s="146">
        <v>16</v>
      </c>
      <c r="AA33" s="147">
        <f>T33+Y33</f>
        <v>0</v>
      </c>
      <c r="AB33" s="148">
        <v>32</v>
      </c>
      <c r="AC33" s="149">
        <v>27</v>
      </c>
      <c r="AD33" s="150"/>
      <c r="AE33" s="151">
        <f>N33+AB33</f>
        <v>50</v>
      </c>
      <c r="AF33" s="152">
        <f>M33+AA33</f>
        <v>2933</v>
      </c>
      <c r="AG33" s="153">
        <v>28</v>
      </c>
      <c r="AH33" s="14">
        <f t="shared" si="0"/>
        <v>18</v>
      </c>
    </row>
    <row r="34" spans="1:34" ht="17.25" customHeight="1">
      <c r="A34" s="154" t="s">
        <v>59</v>
      </c>
      <c r="B34" s="91" t="s">
        <v>62</v>
      </c>
      <c r="C34" s="24">
        <v>12</v>
      </c>
      <c r="D34" s="16" t="s">
        <v>72</v>
      </c>
      <c r="E34" s="17">
        <v>2</v>
      </c>
      <c r="F34" s="17">
        <v>520</v>
      </c>
      <c r="G34" s="105">
        <v>14</v>
      </c>
      <c r="H34" s="43" t="s">
        <v>87</v>
      </c>
      <c r="I34" s="15" t="s">
        <v>74</v>
      </c>
      <c r="J34" s="17">
        <v>0</v>
      </c>
      <c r="K34" s="17">
        <v>0</v>
      </c>
      <c r="L34" s="59">
        <v>14</v>
      </c>
      <c r="M34" s="99">
        <f>SUM(F34,K34)</f>
        <v>520</v>
      </c>
      <c r="N34" s="100">
        <f>SUM(G34,L34)</f>
        <v>28</v>
      </c>
      <c r="O34" s="68">
        <v>28</v>
      </c>
      <c r="P34" s="158"/>
      <c r="Q34" s="43" t="s">
        <v>82</v>
      </c>
      <c r="R34" s="16" t="s">
        <v>72</v>
      </c>
      <c r="S34" s="17">
        <v>3</v>
      </c>
      <c r="T34" s="17">
        <v>161</v>
      </c>
      <c r="U34" s="97">
        <v>12</v>
      </c>
      <c r="V34" s="43" t="s">
        <v>82</v>
      </c>
      <c r="W34" s="16" t="s">
        <v>74</v>
      </c>
      <c r="X34" s="17">
        <v>6</v>
      </c>
      <c r="Y34" s="17">
        <v>654</v>
      </c>
      <c r="Z34" s="97">
        <v>10</v>
      </c>
      <c r="AA34" s="22">
        <f>T34+Y34</f>
        <v>815</v>
      </c>
      <c r="AB34" s="27">
        <f>U34+Z34</f>
        <v>22</v>
      </c>
      <c r="AC34" s="32">
        <v>23</v>
      </c>
      <c r="AD34" s="128"/>
      <c r="AE34" s="112">
        <f>N34+AB34</f>
        <v>50</v>
      </c>
      <c r="AF34" s="160">
        <f>M34+AA34</f>
        <v>1335</v>
      </c>
      <c r="AG34" s="162">
        <v>29</v>
      </c>
      <c r="AH34" s="14">
        <f t="shared" si="0"/>
        <v>11</v>
      </c>
    </row>
    <row r="35" spans="1:34" ht="17.25" customHeight="1">
      <c r="A35" s="154" t="s">
        <v>42</v>
      </c>
      <c r="B35" s="91" t="s">
        <v>96</v>
      </c>
      <c r="C35" s="24"/>
      <c r="D35" s="16"/>
      <c r="E35" s="17">
        <v>0</v>
      </c>
      <c r="F35" s="17">
        <v>0</v>
      </c>
      <c r="G35" s="105">
        <v>17</v>
      </c>
      <c r="H35" s="43"/>
      <c r="I35" s="15"/>
      <c r="J35" s="17">
        <v>0</v>
      </c>
      <c r="K35" s="17">
        <v>0</v>
      </c>
      <c r="L35" s="59">
        <v>17</v>
      </c>
      <c r="M35" s="99">
        <v>0</v>
      </c>
      <c r="N35" s="100">
        <v>34</v>
      </c>
      <c r="O35" s="68">
        <v>29</v>
      </c>
      <c r="P35" s="158"/>
      <c r="Q35" s="43" t="s">
        <v>80</v>
      </c>
      <c r="R35" s="16" t="s">
        <v>72</v>
      </c>
      <c r="S35" s="17">
        <v>14</v>
      </c>
      <c r="T35" s="17">
        <v>914</v>
      </c>
      <c r="U35" s="97">
        <v>11</v>
      </c>
      <c r="V35" s="43" t="s">
        <v>80</v>
      </c>
      <c r="W35" s="16" t="s">
        <v>74</v>
      </c>
      <c r="X35" s="17">
        <v>4</v>
      </c>
      <c r="Y35" s="17">
        <v>213</v>
      </c>
      <c r="Z35" s="97">
        <v>12</v>
      </c>
      <c r="AA35" s="22">
        <f>T35+Y35</f>
        <v>1127</v>
      </c>
      <c r="AB35" s="27">
        <f>U35+Z35</f>
        <v>23</v>
      </c>
      <c r="AC35" s="32">
        <v>24</v>
      </c>
      <c r="AD35" s="128"/>
      <c r="AE35" s="112">
        <f>N35+AB35</f>
        <v>57</v>
      </c>
      <c r="AF35" s="160">
        <f>M35+AA35</f>
        <v>1127</v>
      </c>
      <c r="AG35" s="162">
        <v>30</v>
      </c>
      <c r="AH35" s="14">
        <f t="shared" si="0"/>
        <v>18</v>
      </c>
    </row>
    <row r="36" spans="1:34" ht="17.25" customHeight="1">
      <c r="A36" s="154" t="s">
        <v>59</v>
      </c>
      <c r="B36" s="91" t="s">
        <v>63</v>
      </c>
      <c r="C36" s="24">
        <v>12</v>
      </c>
      <c r="D36" s="16" t="s">
        <v>74</v>
      </c>
      <c r="E36" s="17">
        <v>2</v>
      </c>
      <c r="F36" s="17">
        <v>330</v>
      </c>
      <c r="G36" s="105">
        <v>11</v>
      </c>
      <c r="H36" s="43" t="s">
        <v>87</v>
      </c>
      <c r="I36" s="15" t="s">
        <v>72</v>
      </c>
      <c r="J36" s="17">
        <v>0</v>
      </c>
      <c r="K36" s="17">
        <v>0</v>
      </c>
      <c r="L36" s="59">
        <v>14</v>
      </c>
      <c r="M36" s="99">
        <f>SUM(F36,K36)</f>
        <v>330</v>
      </c>
      <c r="N36" s="100">
        <f>SUM(G36,L36)</f>
        <v>25</v>
      </c>
      <c r="O36" s="68">
        <v>25</v>
      </c>
      <c r="P36" s="158"/>
      <c r="Q36" s="43"/>
      <c r="R36" s="16"/>
      <c r="S36" s="17">
        <v>0</v>
      </c>
      <c r="T36" s="17">
        <v>0</v>
      </c>
      <c r="U36" s="97">
        <v>16</v>
      </c>
      <c r="V36" s="43"/>
      <c r="W36" s="16"/>
      <c r="X36" s="17">
        <v>0</v>
      </c>
      <c r="Y36" s="17">
        <v>0</v>
      </c>
      <c r="Z36" s="97">
        <v>16</v>
      </c>
      <c r="AA36" s="22">
        <f>T36+Y36</f>
        <v>0</v>
      </c>
      <c r="AB36" s="27">
        <f>U36+Z36</f>
        <v>32</v>
      </c>
      <c r="AC36" s="32">
        <v>27</v>
      </c>
      <c r="AD36" s="128"/>
      <c r="AE36" s="112">
        <f>N36+AB36</f>
        <v>57</v>
      </c>
      <c r="AF36" s="160">
        <f>M36+AA36</f>
        <v>330</v>
      </c>
      <c r="AG36" s="162">
        <v>31</v>
      </c>
      <c r="AH36" s="14">
        <f t="shared" si="0"/>
        <v>2</v>
      </c>
    </row>
    <row r="37" spans="1:34" ht="17.25" customHeight="1">
      <c r="A37" s="154" t="s">
        <v>36</v>
      </c>
      <c r="B37" s="164" t="s">
        <v>38</v>
      </c>
      <c r="C37" s="44">
        <v>6</v>
      </c>
      <c r="D37" s="93" t="s">
        <v>72</v>
      </c>
      <c r="E37" s="46">
        <v>12</v>
      </c>
      <c r="F37" s="46">
        <v>573</v>
      </c>
      <c r="G37" s="165">
        <v>13</v>
      </c>
      <c r="H37" s="92">
        <v>6</v>
      </c>
      <c r="I37" s="45" t="s">
        <v>74</v>
      </c>
      <c r="J37" s="47">
        <v>1</v>
      </c>
      <c r="K37" s="47">
        <v>1</v>
      </c>
      <c r="L37" s="59">
        <v>13</v>
      </c>
      <c r="M37" s="99">
        <f>SUM(F37,K37)</f>
        <v>574</v>
      </c>
      <c r="N37" s="100">
        <f>SUM(G37,L37)</f>
        <v>26</v>
      </c>
      <c r="O37" s="68">
        <v>26</v>
      </c>
      <c r="P37" s="158"/>
      <c r="Q37" s="44"/>
      <c r="R37" s="45"/>
      <c r="S37" s="45">
        <v>0</v>
      </c>
      <c r="T37" s="45">
        <v>0</v>
      </c>
      <c r="U37" s="98">
        <v>16</v>
      </c>
      <c r="V37" s="44"/>
      <c r="W37" s="45"/>
      <c r="X37" s="45">
        <v>0</v>
      </c>
      <c r="Y37" s="45">
        <v>0</v>
      </c>
      <c r="Z37" s="98">
        <v>16</v>
      </c>
      <c r="AA37" s="22">
        <f>T37+Y37</f>
        <v>0</v>
      </c>
      <c r="AB37" s="27">
        <f>U37+Z37</f>
        <v>32</v>
      </c>
      <c r="AC37" s="32">
        <v>27</v>
      </c>
      <c r="AD37" s="128"/>
      <c r="AE37" s="112">
        <f>N37+AB37</f>
        <v>58</v>
      </c>
      <c r="AF37" s="160">
        <f>M37+AA37</f>
        <v>574</v>
      </c>
      <c r="AG37" s="167">
        <v>32</v>
      </c>
      <c r="AH37" s="14">
        <f t="shared" si="0"/>
        <v>13</v>
      </c>
    </row>
    <row r="38" spans="1:34" ht="17.25" customHeight="1" thickBot="1">
      <c r="A38" s="155" t="s">
        <v>91</v>
      </c>
      <c r="B38" s="156" t="s">
        <v>95</v>
      </c>
      <c r="C38" s="118"/>
      <c r="D38" s="119"/>
      <c r="E38" s="120">
        <v>0</v>
      </c>
      <c r="F38" s="120">
        <v>0</v>
      </c>
      <c r="G38" s="157">
        <v>17</v>
      </c>
      <c r="H38" s="121"/>
      <c r="I38" s="122"/>
      <c r="J38" s="120">
        <v>0</v>
      </c>
      <c r="K38" s="120">
        <v>0</v>
      </c>
      <c r="L38" s="123">
        <v>17</v>
      </c>
      <c r="M38" s="124">
        <v>0</v>
      </c>
      <c r="N38" s="125">
        <v>34</v>
      </c>
      <c r="O38" s="126">
        <v>29</v>
      </c>
      <c r="P38" s="159"/>
      <c r="Q38" s="121" t="s">
        <v>78</v>
      </c>
      <c r="R38" s="119" t="s">
        <v>74</v>
      </c>
      <c r="S38" s="120">
        <v>0</v>
      </c>
      <c r="T38" s="120">
        <v>0</v>
      </c>
      <c r="U38" s="127">
        <v>13</v>
      </c>
      <c r="V38" s="121" t="s">
        <v>78</v>
      </c>
      <c r="W38" s="119" t="s">
        <v>72</v>
      </c>
      <c r="X38" s="120">
        <v>1</v>
      </c>
      <c r="Y38" s="120">
        <v>245</v>
      </c>
      <c r="Z38" s="127">
        <v>12</v>
      </c>
      <c r="AA38" s="108">
        <f>T38+Y38</f>
        <v>245</v>
      </c>
      <c r="AB38" s="109">
        <f>U38+Z38</f>
        <v>25</v>
      </c>
      <c r="AC38" s="110">
        <v>25</v>
      </c>
      <c r="AD38" s="130"/>
      <c r="AE38" s="113">
        <f>N38+AB38</f>
        <v>59</v>
      </c>
      <c r="AF38" s="161">
        <f>M38+AA38</f>
        <v>245</v>
      </c>
      <c r="AG38" s="163">
        <v>33</v>
      </c>
      <c r="AH38" s="14">
        <f t="shared" si="0"/>
        <v>1</v>
      </c>
    </row>
    <row r="39" spans="1:34" ht="17.25" customHeight="1">
      <c r="E39">
        <f>SUM(E6:E38)</f>
        <v>404</v>
      </c>
      <c r="J39">
        <f>SUM(J6:J38)</f>
        <v>345</v>
      </c>
      <c r="S39">
        <f>SUM(S6:S38)</f>
        <v>516</v>
      </c>
      <c r="X39">
        <f>SUM(X6:X38)</f>
        <v>435</v>
      </c>
      <c r="AG39">
        <f>SUM(X39,S39,J39,E39)</f>
        <v>1700</v>
      </c>
    </row>
    <row r="40" spans="1:34" ht="17.25" customHeight="1">
      <c r="A40" s="132"/>
    </row>
    <row r="41" spans="1:34" ht="17.25" customHeight="1">
      <c r="A41" s="133"/>
    </row>
    <row r="42" spans="1:34" ht="17.25" customHeight="1">
      <c r="A42" s="54"/>
    </row>
    <row r="43" spans="1:34" ht="17.25" customHeight="1">
      <c r="A43" s="54"/>
    </row>
    <row r="44" spans="1:34" ht="17.25" customHeight="1"/>
    <row r="45" spans="1:34" ht="17.25" customHeight="1"/>
    <row r="46" spans="1:34" ht="17.25" customHeight="1"/>
    <row r="47" spans="1:34" ht="17.25" customHeight="1"/>
    <row r="48" spans="1:34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</sheetData>
  <sortState ref="A6:AG38">
    <sortCondition ref="AE6:AE38"/>
    <sortCondition descending="1" ref="AF6:AF38"/>
  </sortState>
  <mergeCells count="4">
    <mergeCell ref="V1:AG1"/>
    <mergeCell ref="H2:Q2"/>
    <mergeCell ref="V2:AG2"/>
    <mergeCell ref="C1:Q1"/>
  </mergeCells>
  <phoneticPr fontId="17" type="noConversion"/>
  <pageMargins left="0.23622047244094491" right="0.23622047244094491" top="0.19685039370078741" bottom="0.15748031496062992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Krajský přebor jaro+podzim</vt:lpstr>
    </vt:vector>
  </TitlesOfParts>
  <Company>SKODA  AUTO a.s.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Špáda Jiří</dc:creator>
  <cp:lastModifiedBy>004057</cp:lastModifiedBy>
  <cp:lastPrinted>2015-08-11T04:53:25Z</cp:lastPrinted>
  <dcterms:created xsi:type="dcterms:W3CDTF">2002-06-12T05:50:34Z</dcterms:created>
  <dcterms:modified xsi:type="dcterms:W3CDTF">2015-08-13T05:23:54Z</dcterms:modified>
</cp:coreProperties>
</file>